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30" windowWidth="11355" windowHeight="9210" tabRatio="744" activeTab="0"/>
  </bookViews>
  <sheets>
    <sheet name="Финанс стоки" sheetId="1" r:id="rId1"/>
    <sheet name="Лист2" sheetId="2" r:id="rId2"/>
  </sheets>
  <externalReferences>
    <externalReference r:id="rId5"/>
  </externalReferences>
  <definedNames>
    <definedName name="_xlnm.Print_Titles" localSheetId="0">'Финанс стоки'!$7:$9</definedName>
    <definedName name="_xlnm.Print_Area" localSheetId="0">'Финанс стоки'!$A$2:$G$94</definedName>
  </definedNames>
  <calcPr fullCalcOnLoad="1"/>
</workbook>
</file>

<file path=xl/sharedStrings.xml><?xml version="1.0" encoding="utf-8"?>
<sst xmlns="http://schemas.openxmlformats.org/spreadsheetml/2006/main" count="151" uniqueCount="137">
  <si>
    <t>капитальный ремонт</t>
  </si>
  <si>
    <t>Рентабельность, %</t>
  </si>
  <si>
    <t xml:space="preserve"> </t>
  </si>
  <si>
    <t>ООО "ЖКК Солянский"</t>
  </si>
  <si>
    <t>Экономист                                                                                А.К.Виноградова</t>
  </si>
  <si>
    <t>Генеральный директор ООО "ЖКК Солянский"                                              Я.Я.Энгель</t>
  </si>
  <si>
    <t>Наименование</t>
  </si>
  <si>
    <t>Численность персонала, чел.</t>
  </si>
  <si>
    <t>Ставка рабочего 1 разряда</t>
  </si>
  <si>
    <t>Ср. разряд</t>
  </si>
  <si>
    <t>Отчисления на соц. нужды</t>
  </si>
  <si>
    <t>Процент отчислений</t>
  </si>
  <si>
    <t>материалы</t>
  </si>
  <si>
    <t>Численность ремонтного  персонала, чел.</t>
  </si>
  <si>
    <t>Затраты на содержание диспетчерской службы</t>
  </si>
  <si>
    <t>электроэнергия</t>
  </si>
  <si>
    <t xml:space="preserve">Общеэксплуатационные расходы (доля, приходящаяся на данный вид услуг), в т.ч. </t>
  </si>
  <si>
    <t>ВСЕГО РАСХОДОВ:</t>
  </si>
  <si>
    <t>Объем услуг, тыс.м3</t>
  </si>
  <si>
    <t>Себестоимость, руб/м3</t>
  </si>
  <si>
    <t>Доходы</t>
  </si>
  <si>
    <t>предварительный расчет тарифов на услуги</t>
  </si>
  <si>
    <t>тыс.руб.</t>
  </si>
  <si>
    <t>План (учтено в тарифе)</t>
  </si>
  <si>
    <t>План регулируемого периода</t>
  </si>
  <si>
    <t>Примечание (указать номера страниц приложений по обоснованию затрат)</t>
  </si>
  <si>
    <t>Расчет финансовых потребностей для реализации производственной программы и</t>
  </si>
  <si>
    <t>Приложение 7</t>
  </si>
  <si>
    <t>Затраты на оплату труда АУП</t>
  </si>
  <si>
    <t xml:space="preserve"> 6.1</t>
  </si>
  <si>
    <t xml:space="preserve"> 6.2</t>
  </si>
  <si>
    <t xml:space="preserve"> 6.3</t>
  </si>
  <si>
    <t xml:space="preserve"> 6.4</t>
  </si>
  <si>
    <t xml:space="preserve"> 6.5</t>
  </si>
  <si>
    <t xml:space="preserve"> 10.1</t>
  </si>
  <si>
    <t xml:space="preserve"> 10.2</t>
  </si>
  <si>
    <t xml:space="preserve"> 10.1.1</t>
  </si>
  <si>
    <t xml:space="preserve"> 10.1.2</t>
  </si>
  <si>
    <t xml:space="preserve"> 10.1.3</t>
  </si>
  <si>
    <t xml:space="preserve"> 10.2.1</t>
  </si>
  <si>
    <t xml:space="preserve"> 10.2.2</t>
  </si>
  <si>
    <t>капитальные вложения</t>
  </si>
  <si>
    <t>прибыль на социальное развитие</t>
  </si>
  <si>
    <t>прибыль на поощрение</t>
  </si>
  <si>
    <t>налог на прибыль</t>
  </si>
  <si>
    <t>налог на имущество</t>
  </si>
  <si>
    <t>прибыль</t>
  </si>
  <si>
    <t>бюджетное финансирование</t>
  </si>
  <si>
    <t>заемные средства</t>
  </si>
  <si>
    <t>другие источники</t>
  </si>
  <si>
    <t>Прочие расходы</t>
  </si>
  <si>
    <t>Валовая прибыль, в том числе</t>
  </si>
  <si>
    <t>водоотведения и (или) очистки сточных вод  на 2014 год</t>
  </si>
  <si>
    <t>Факт 2012 г.</t>
  </si>
  <si>
    <t>Отчетный период 2013 г.</t>
  </si>
  <si>
    <t>Справочно: среднемесячная оплата труда в целом по организации (руб.)</t>
  </si>
  <si>
    <t>Справочно: численность персонала в целом по организации, ед.</t>
  </si>
  <si>
    <t>Обеззараживающие вещества</t>
  </si>
  <si>
    <t>Электроэнергия (основное производство)</t>
  </si>
  <si>
    <t>Затраты на оплату основного персонала</t>
  </si>
  <si>
    <t>среднемесячная оплата труда основного производственного персонала (руб.)</t>
  </si>
  <si>
    <t>Отчисления на социальные нужды</t>
  </si>
  <si>
    <t>Амортизация и аренда, в т.ч.</t>
  </si>
  <si>
    <t>амортизация основных фондов</t>
  </si>
  <si>
    <t>аренда основных фондов</t>
  </si>
  <si>
    <t>Ремонт и техническое обслуживание, в т.ч.</t>
  </si>
  <si>
    <t>затраты на оплату труда ремонтного персонала</t>
  </si>
  <si>
    <t>среднемесячная оплата труда ремонтного персонала (руб.)</t>
  </si>
  <si>
    <t>мероприятия по программе энергосбережения</t>
  </si>
  <si>
    <t>6.6.</t>
  </si>
  <si>
    <t>прочие затраты</t>
  </si>
  <si>
    <t xml:space="preserve"> 8.1</t>
  </si>
  <si>
    <t xml:space="preserve"> 8.2</t>
  </si>
  <si>
    <t>транспортный налог</t>
  </si>
  <si>
    <t>Накладные расходы, в т.ч.</t>
  </si>
  <si>
    <t>Цеховые, в т.ч.</t>
  </si>
  <si>
    <t>Затраты на оплату цехового персонала</t>
  </si>
  <si>
    <t xml:space="preserve">   численность цехового персонала, чел.</t>
  </si>
  <si>
    <t xml:space="preserve">   средний разряд</t>
  </si>
  <si>
    <t>среднемесячная оплата труда цехового персонала (руб.)</t>
  </si>
  <si>
    <t>10.1.5.</t>
  </si>
  <si>
    <t>Численность АУП, распределяемого на регулируемый вид деятельности, ед.</t>
  </si>
  <si>
    <t>среднемесячная оплата труда АУП (руб.)</t>
  </si>
  <si>
    <t>10.2.3.</t>
  </si>
  <si>
    <t>Заработная плата прочего общехозяйственного персонала</t>
  </si>
  <si>
    <t>численность прочего общехозяйственного персонала, распределяемого на регулируемый вид деятельности, ед.</t>
  </si>
  <si>
    <t>10.2.4.</t>
  </si>
  <si>
    <t>Отчисления на соц. нужды от заработной платы прочего общехозяйственного персонала</t>
  </si>
  <si>
    <t>10.2.5.</t>
  </si>
  <si>
    <t xml:space="preserve">Электроэнергия </t>
  </si>
  <si>
    <t>10.2.6.</t>
  </si>
  <si>
    <t>15.1</t>
  </si>
  <si>
    <t>прибыль на развитие производства</t>
  </si>
  <si>
    <t>15.2</t>
  </si>
  <si>
    <t>15.3</t>
  </si>
  <si>
    <t>15.4</t>
  </si>
  <si>
    <t>15.5</t>
  </si>
  <si>
    <t>15.6</t>
  </si>
  <si>
    <t>прибыль на прочие цели</t>
  </si>
  <si>
    <t>15.7</t>
  </si>
  <si>
    <t>налоги и сборы всего, в т.ч.</t>
  </si>
  <si>
    <t>15.7.1</t>
  </si>
  <si>
    <t>15.7.2</t>
  </si>
  <si>
    <t>16.1.</t>
  </si>
  <si>
    <t>Избыток средств полученный за отчетный период регулирования</t>
  </si>
  <si>
    <t>Среднегодовой тариф, руб./м3 (без НДС)</t>
  </si>
  <si>
    <t>Среднегодовой тариф, руб./м3 (с НДС)</t>
  </si>
  <si>
    <t>Тариф, руб./м3 (без НДС)</t>
  </si>
  <si>
    <t>Тариф, руб./м3 (с НДС)</t>
  </si>
  <si>
    <t>Инвестиционная надбавка, руб./м3 (без НДС)</t>
  </si>
  <si>
    <t>Инвестиционная надбавка, руб./м3 (с НДС)</t>
  </si>
  <si>
    <t>Тариф с учетом надбавки, руб./м3 (без НДС)</t>
  </si>
  <si>
    <t>Тариф с учетом надбавки, руб./м3 (с НДС)</t>
  </si>
  <si>
    <t xml:space="preserve">Предусмотренная в затратах организации величина финансовых средств по источникам финансирования всего, в т.ч. </t>
  </si>
  <si>
    <t>25.1</t>
  </si>
  <si>
    <t>амортизация</t>
  </si>
  <si>
    <t>25.2</t>
  </si>
  <si>
    <t>25.3</t>
  </si>
  <si>
    <t>25.4</t>
  </si>
  <si>
    <t>25.5</t>
  </si>
  <si>
    <t>*)  указываются затраты, учтенные в тарифах  2012  года (как сумма затрат по периодам регулирования за 2012 год);</t>
  </si>
  <si>
    <t>**) ежеквартально данная информация должна обновляться (нарастающим итогом)</t>
  </si>
  <si>
    <t>Факт 1 квартал 2013</t>
  </si>
  <si>
    <t>Затраты на автотранспорт КО-503В</t>
  </si>
  <si>
    <t xml:space="preserve">Прочие прямые расходы, в т.ч. </t>
  </si>
  <si>
    <t xml:space="preserve">Оплата услуг по перкачке и (или) очистке сточных вод другими организациями </t>
  </si>
  <si>
    <t>п</t>
  </si>
  <si>
    <t>Стр. 76</t>
  </si>
  <si>
    <t>Стр. 94</t>
  </si>
  <si>
    <t>Стр. 116</t>
  </si>
  <si>
    <t>Стр. 122</t>
  </si>
  <si>
    <t>Стр. 123</t>
  </si>
  <si>
    <t>Стр.128</t>
  </si>
  <si>
    <t>Стр.148-155</t>
  </si>
  <si>
    <t>Стр. 182</t>
  </si>
  <si>
    <t>Стр.193</t>
  </si>
  <si>
    <t>Стр. 248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</si>
</sst>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00"/>
    <numFmt numFmtId="170" formatCode="0.00000"/>
    <numFmt numFmtId="171" formatCode="0.0000"/>
    <numFmt numFmtId="172" formatCode="0.000"/>
    <numFmt numFmtId="173" formatCode="0.0000000"/>
    <numFmt numFmtId="174" formatCode="[$-FC19]d\ mmmm\ yyyy\ &quot;г.&quot;"/>
    <numFmt numFmtId="175" formatCode="0.0%"/>
    <numFmt numFmtId="176" formatCode="0.00000000"/>
    <numFmt numFmtId="177" formatCode="_-* #,##0.000_р_._-;\-* #,##0.000_р_._-;_-* &quot;-&quot;??_р_._-;_-@_-"/>
    <numFmt numFmtId="178" formatCode="#,##0.0"/>
    <numFmt numFmtId="179" formatCode="#,##0.00000"/>
  </numFmts>
  <fonts count="13">
    <font>
      <sz val="10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i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i/>
      <sz val="10"/>
      <name val="Times New Roman"/>
      <family val="1"/>
    </font>
    <font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1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2" fontId="3" fillId="0" borderId="1" xfId="0" applyNumberFormat="1" applyFont="1" applyBorder="1" applyAlignment="1">
      <alignment vertical="center"/>
    </xf>
    <xf numFmtId="2" fontId="3" fillId="0" borderId="1" xfId="0" applyNumberFormat="1" applyFont="1" applyBorder="1" applyAlignment="1">
      <alignment vertical="center" wrapText="1"/>
    </xf>
    <xf numFmtId="168" fontId="3" fillId="0" borderId="1" xfId="0" applyNumberFormat="1" applyFont="1" applyBorder="1" applyAlignment="1">
      <alignment vertical="center" wrapText="1"/>
    </xf>
    <xf numFmtId="1" fontId="3" fillId="0" borderId="1" xfId="0" applyNumberFormat="1" applyFont="1" applyBorder="1" applyAlignment="1">
      <alignment vertical="center"/>
    </xf>
    <xf numFmtId="1" fontId="3" fillId="0" borderId="1" xfId="0" applyNumberFormat="1" applyFont="1" applyBorder="1" applyAlignment="1">
      <alignment vertical="center" wrapText="1"/>
    </xf>
    <xf numFmtId="168" fontId="3" fillId="0" borderId="1" xfId="0" applyNumberFormat="1" applyFont="1" applyBorder="1" applyAlignment="1">
      <alignment horizontal="right"/>
    </xf>
    <xf numFmtId="2" fontId="3" fillId="0" borderId="1" xfId="0" applyNumberFormat="1" applyFont="1" applyBorder="1" applyAlignment="1">
      <alignment horizontal="right"/>
    </xf>
    <xf numFmtId="0" fontId="4" fillId="0" borderId="0" xfId="0" applyFont="1" applyAlignment="1">
      <alignment horizontal="center" vertical="center"/>
    </xf>
    <xf numFmtId="2" fontId="3" fillId="0" borderId="1" xfId="0" applyNumberFormat="1" applyFont="1" applyFill="1" applyBorder="1" applyAlignment="1">
      <alignment vertical="center" wrapText="1"/>
    </xf>
    <xf numFmtId="2" fontId="3" fillId="0" borderId="1" xfId="0" applyNumberFormat="1" applyFont="1" applyFill="1" applyBorder="1" applyAlignment="1">
      <alignment vertical="center"/>
    </xf>
    <xf numFmtId="168" fontId="4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3" fillId="2" borderId="1" xfId="0" applyFont="1" applyFill="1" applyBorder="1" applyAlignment="1">
      <alignment horizontal="left" vertical="center" wrapText="1"/>
    </xf>
    <xf numFmtId="2" fontId="3" fillId="2" borderId="1" xfId="0" applyNumberFormat="1" applyFont="1" applyFill="1" applyBorder="1" applyAlignment="1">
      <alignment vertical="center" wrapText="1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16" fontId="3" fillId="0" borderId="1" xfId="0" applyNumberFormat="1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vertical="center" wrapText="1"/>
    </xf>
    <xf numFmtId="1" fontId="3" fillId="0" borderId="1" xfId="0" applyNumberFormat="1" applyFont="1" applyFill="1" applyBorder="1" applyAlignment="1">
      <alignment vertical="center"/>
    </xf>
    <xf numFmtId="168" fontId="3" fillId="0" borderId="1" xfId="0" applyNumberFormat="1" applyFont="1" applyFill="1" applyBorder="1" applyAlignment="1">
      <alignment vertical="center" wrapText="1"/>
    </xf>
    <xf numFmtId="0" fontId="4" fillId="0" borderId="0" xfId="0" applyFont="1" applyFill="1" applyAlignment="1">
      <alignment/>
    </xf>
    <xf numFmtId="168" fontId="4" fillId="0" borderId="1" xfId="0" applyNumberFormat="1" applyFont="1" applyBorder="1" applyAlignment="1">
      <alignment vertical="center"/>
    </xf>
    <xf numFmtId="1" fontId="4" fillId="0" borderId="1" xfId="0" applyNumberFormat="1" applyFont="1" applyBorder="1" applyAlignment="1">
      <alignment vertical="center"/>
    </xf>
    <xf numFmtId="168" fontId="3" fillId="0" borderId="1" xfId="0" applyNumberFormat="1" applyFont="1" applyBorder="1" applyAlignment="1">
      <alignment vertical="center"/>
    </xf>
    <xf numFmtId="0" fontId="3" fillId="0" borderId="0" xfId="0" applyFont="1" applyFill="1" applyBorder="1" applyAlignment="1">
      <alignment/>
    </xf>
    <xf numFmtId="0" fontId="4" fillId="0" borderId="0" xfId="0" applyFont="1" applyFill="1" applyAlignment="1">
      <alignment horizontal="right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top" wrapText="1"/>
    </xf>
    <xf numFmtId="0" fontId="3" fillId="0" borderId="1" xfId="0" applyFont="1" applyBorder="1" applyAlignment="1">
      <alignment horizontal="justify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11" fillId="0" borderId="1" xfId="0" applyFont="1" applyBorder="1" applyAlignment="1">
      <alignment horizontal="justify" vertical="top" wrapText="1"/>
    </xf>
    <xf numFmtId="49" fontId="3" fillId="0" borderId="1" xfId="0" applyNumberFormat="1" applyFont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left" vertical="center" wrapText="1"/>
    </xf>
    <xf numFmtId="2" fontId="3" fillId="3" borderId="1" xfId="0" applyNumberFormat="1" applyFont="1" applyFill="1" applyBorder="1" applyAlignment="1">
      <alignment vertical="center" wrapText="1"/>
    </xf>
    <xf numFmtId="168" fontId="3" fillId="3" borderId="1" xfId="0" applyNumberFormat="1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Border="1" applyAlignment="1">
      <alignment/>
    </xf>
    <xf numFmtId="0" fontId="3" fillId="0" borderId="1" xfId="0" applyFont="1" applyFill="1" applyBorder="1" applyAlignment="1">
      <alignment/>
    </xf>
    <xf numFmtId="0" fontId="12" fillId="0" borderId="0" xfId="0" applyFont="1" applyBorder="1" applyAlignment="1">
      <alignment horizontal="left" indent="2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/>
    </xf>
    <xf numFmtId="2" fontId="4" fillId="0" borderId="1" xfId="0" applyNumberFormat="1" applyFont="1" applyBorder="1" applyAlignment="1">
      <alignment vertical="center"/>
    </xf>
    <xf numFmtId="1" fontId="3" fillId="0" borderId="1" xfId="0" applyNumberFormat="1" applyFont="1" applyBorder="1" applyAlignment="1">
      <alignment horizontal="right" vertical="center" wrapText="1"/>
    </xf>
    <xf numFmtId="0" fontId="3" fillId="0" borderId="1" xfId="0" applyFont="1" applyFill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right" vertical="center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justify" vertical="top" wrapText="1"/>
    </xf>
    <xf numFmtId="2" fontId="3" fillId="0" borderId="1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8;&#1072;&#1073;&#1083;&#1080;&#1094;&#1099;%20&#1074;&#1086;&#1076;&#1086;&#1086;&#1090;&#1074;&#1077;&#1076;&#1077;&#1085;&#1080;&#1077;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 13"/>
      <sheetName val="Пр 14 а"/>
      <sheetName val="Пр 14"/>
      <sheetName val="Пр 14 б"/>
      <sheetName val="Пр 15"/>
      <sheetName val="Пр 17"/>
      <sheetName val="Пр 18"/>
      <sheetName val="Пр 19"/>
      <sheetName val="Пр 20"/>
      <sheetName val="Пр 21"/>
    </sheetNames>
    <sheetDataSet>
      <sheetData sheetId="8">
        <row r="12">
          <cell r="E12">
            <v>76.08</v>
          </cell>
        </row>
        <row r="21">
          <cell r="E21">
            <v>33.596111111111114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N94"/>
  <sheetViews>
    <sheetView tabSelected="1" workbookViewId="0" topLeftCell="A1">
      <pane xSplit="1" ySplit="9" topLeftCell="B7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G63" sqref="G63"/>
    </sheetView>
  </sheetViews>
  <sheetFormatPr defaultColWidth="9.00390625" defaultRowHeight="12.75"/>
  <cols>
    <col min="1" max="1" width="5.875" style="3" customWidth="1"/>
    <col min="2" max="2" width="33.125" style="3" customWidth="1"/>
    <col min="3" max="3" width="9.75390625" style="3" customWidth="1"/>
    <col min="4" max="4" width="11.75390625" style="3" customWidth="1"/>
    <col min="5" max="5" width="10.00390625" style="3" customWidth="1"/>
    <col min="6" max="6" width="10.375" style="3" customWidth="1"/>
    <col min="7" max="7" width="16.25390625" style="26" customWidth="1"/>
    <col min="8" max="8" width="9.125" style="52" customWidth="1"/>
    <col min="9" max="9" width="8.875" style="3" customWidth="1"/>
    <col min="10" max="16384" width="9.125" style="3" customWidth="1"/>
  </cols>
  <sheetData>
    <row r="1" spans="2:7" ht="12.75">
      <c r="B1" s="11"/>
      <c r="C1" s="11"/>
      <c r="D1" s="11"/>
      <c r="E1" s="11"/>
      <c r="F1" s="11"/>
      <c r="G1" s="31" t="s">
        <v>27</v>
      </c>
    </row>
    <row r="2" spans="1:7" ht="18.75" customHeight="1">
      <c r="A2" s="74" t="s">
        <v>26</v>
      </c>
      <c r="B2" s="74"/>
      <c r="C2" s="74"/>
      <c r="D2" s="74"/>
      <c r="E2" s="74"/>
      <c r="F2" s="74"/>
      <c r="G2" s="74"/>
    </row>
    <row r="3" spans="1:14" ht="18.75" customHeight="1">
      <c r="A3" s="75" t="s">
        <v>21</v>
      </c>
      <c r="B3" s="75"/>
      <c r="C3" s="75"/>
      <c r="D3" s="75"/>
      <c r="E3" s="75"/>
      <c r="F3" s="75"/>
      <c r="G3" s="75"/>
      <c r="N3" s="18"/>
    </row>
    <row r="4" spans="1:14" ht="20.25">
      <c r="A4" s="72" t="s">
        <v>52</v>
      </c>
      <c r="B4" s="72"/>
      <c r="C4" s="72"/>
      <c r="D4" s="72"/>
      <c r="E4" s="72"/>
      <c r="F4" s="72"/>
      <c r="G4" s="72"/>
      <c r="N4" s="18"/>
    </row>
    <row r="5" spans="1:14" ht="18.75">
      <c r="A5" s="73" t="s">
        <v>3</v>
      </c>
      <c r="B5" s="73"/>
      <c r="C5" s="73"/>
      <c r="D5" s="73"/>
      <c r="E5" s="73"/>
      <c r="F5" s="73"/>
      <c r="G5" s="73"/>
      <c r="N5" s="15"/>
    </row>
    <row r="6" spans="2:6" ht="15" customHeight="1">
      <c r="B6" s="11"/>
      <c r="C6" s="11"/>
      <c r="D6" s="11"/>
      <c r="E6" s="11"/>
      <c r="F6" s="11"/>
    </row>
    <row r="7" spans="1:11" ht="44.25" customHeight="1">
      <c r="A7" s="70"/>
      <c r="B7" s="71" t="s">
        <v>6</v>
      </c>
      <c r="C7" s="65" t="s">
        <v>53</v>
      </c>
      <c r="D7" s="65" t="s">
        <v>54</v>
      </c>
      <c r="E7" s="65"/>
      <c r="F7" s="65" t="s">
        <v>24</v>
      </c>
      <c r="G7" s="66" t="s">
        <v>25</v>
      </c>
      <c r="H7" s="55"/>
      <c r="K7" s="3" t="s">
        <v>2</v>
      </c>
    </row>
    <row r="8" spans="1:8" ht="24.75" customHeight="1">
      <c r="A8" s="70"/>
      <c r="B8" s="71"/>
      <c r="C8" s="65"/>
      <c r="D8" s="2" t="s">
        <v>23</v>
      </c>
      <c r="E8" s="22" t="s">
        <v>122</v>
      </c>
      <c r="F8" s="65"/>
      <c r="G8" s="66"/>
      <c r="H8" s="55"/>
    </row>
    <row r="9" spans="1:8" ht="11.25">
      <c r="A9" s="32"/>
      <c r="B9" s="33"/>
      <c r="C9" s="67" t="s">
        <v>22</v>
      </c>
      <c r="D9" s="68"/>
      <c r="E9" s="68"/>
      <c r="F9" s="69"/>
      <c r="G9" s="22"/>
      <c r="H9" s="55"/>
    </row>
    <row r="10" spans="1:8" ht="25.5">
      <c r="A10" s="19"/>
      <c r="B10" s="34" t="s">
        <v>55</v>
      </c>
      <c r="C10" s="57">
        <f>(C14+C26+C41+C49)/(C15+C27+C42+C50)/12*1000</f>
        <v>10813.013698630137</v>
      </c>
      <c r="D10" s="57">
        <f>(D14+D26+D41+D49)/(D15+D27+D42+D50)/12*1000</f>
        <v>13276.027397260274</v>
      </c>
      <c r="E10" s="58">
        <v>14260</v>
      </c>
      <c r="F10" s="57">
        <f>(F14+F26+F41+F49)/(F15+F27+F42+F50)/12*1000</f>
        <v>11472.789115646257</v>
      </c>
      <c r="G10" s="22"/>
      <c r="H10" s="55">
        <f>F10/D10</f>
        <v>0.8641733533943938</v>
      </c>
    </row>
    <row r="11" spans="1:9" ht="25.5">
      <c r="A11" s="19"/>
      <c r="B11" s="34" t="s">
        <v>56</v>
      </c>
      <c r="C11" s="59">
        <v>57</v>
      </c>
      <c r="D11" s="59">
        <v>61</v>
      </c>
      <c r="E11" s="58">
        <v>57</v>
      </c>
      <c r="F11" s="60">
        <v>61</v>
      </c>
      <c r="G11" s="22"/>
      <c r="H11" s="55"/>
      <c r="I11" s="14"/>
    </row>
    <row r="12" spans="1:8" ht="12.75">
      <c r="A12" s="19">
        <v>1</v>
      </c>
      <c r="B12" s="36" t="s">
        <v>57</v>
      </c>
      <c r="C12" s="4">
        <v>0</v>
      </c>
      <c r="D12" s="4">
        <v>0</v>
      </c>
      <c r="E12" s="13">
        <v>0</v>
      </c>
      <c r="F12" s="27">
        <v>0</v>
      </c>
      <c r="G12" s="35"/>
      <c r="H12" s="55"/>
    </row>
    <row r="13" spans="1:9" ht="25.5">
      <c r="A13" s="19">
        <v>2</v>
      </c>
      <c r="B13" s="36" t="s">
        <v>58</v>
      </c>
      <c r="C13" s="4">
        <v>135.07</v>
      </c>
      <c r="D13" s="4">
        <v>59</v>
      </c>
      <c r="E13" s="13">
        <v>37.2</v>
      </c>
      <c r="F13" s="27">
        <v>74.2</v>
      </c>
      <c r="G13" s="22" t="s">
        <v>127</v>
      </c>
      <c r="H13" s="55">
        <f aca="true" t="shared" si="0" ref="H13:H70">F13/D13</f>
        <v>1.257627118644068</v>
      </c>
      <c r="I13" s="3" t="s">
        <v>126</v>
      </c>
    </row>
    <row r="14" spans="1:9" ht="25.5">
      <c r="A14" s="19">
        <v>3</v>
      </c>
      <c r="B14" s="36" t="s">
        <v>59</v>
      </c>
      <c r="C14" s="4">
        <v>614.16</v>
      </c>
      <c r="D14" s="4">
        <v>541.02</v>
      </c>
      <c r="E14" s="13"/>
      <c r="F14" s="27">
        <v>573.5</v>
      </c>
      <c r="G14" s="22" t="s">
        <v>128</v>
      </c>
      <c r="H14" s="55">
        <f t="shared" si="0"/>
        <v>1.0600347491774795</v>
      </c>
      <c r="I14" s="3" t="s">
        <v>126</v>
      </c>
    </row>
    <row r="15" spans="1:8" ht="12.75">
      <c r="A15" s="19"/>
      <c r="B15" s="1" t="s">
        <v>7</v>
      </c>
      <c r="C15" s="7">
        <v>4</v>
      </c>
      <c r="D15" s="7">
        <v>4</v>
      </c>
      <c r="E15" s="24"/>
      <c r="F15" s="28">
        <v>4</v>
      </c>
      <c r="G15" s="22"/>
      <c r="H15" s="55"/>
    </row>
    <row r="16" spans="1:8" ht="12.75">
      <c r="A16" s="19"/>
      <c r="B16" s="1" t="s">
        <v>8</v>
      </c>
      <c r="C16" s="4">
        <v>3277</v>
      </c>
      <c r="D16" s="4">
        <v>4200</v>
      </c>
      <c r="E16" s="13">
        <v>3386.34</v>
      </c>
      <c r="F16" s="27">
        <v>4741</v>
      </c>
      <c r="G16" s="35"/>
      <c r="H16" s="55"/>
    </row>
    <row r="17" spans="1:8" ht="12.75">
      <c r="A17" s="19"/>
      <c r="B17" s="1" t="s">
        <v>9</v>
      </c>
      <c r="C17" s="7">
        <v>3</v>
      </c>
      <c r="D17" s="7">
        <v>3</v>
      </c>
      <c r="E17" s="24">
        <v>3</v>
      </c>
      <c r="F17" s="28">
        <v>3</v>
      </c>
      <c r="G17" s="35"/>
      <c r="H17" s="55"/>
    </row>
    <row r="18" spans="1:8" ht="38.25">
      <c r="A18" s="19"/>
      <c r="B18" s="37" t="s">
        <v>60</v>
      </c>
      <c r="C18" s="7">
        <f>C14/C15/12*1000</f>
        <v>12795</v>
      </c>
      <c r="D18" s="7">
        <f>D14/D15/12*1000</f>
        <v>11271.25</v>
      </c>
      <c r="E18" s="24">
        <v>10211</v>
      </c>
      <c r="F18" s="7">
        <f>F14/F15/12*1000</f>
        <v>11947.916666666666</v>
      </c>
      <c r="G18" s="35"/>
      <c r="H18" s="55">
        <f t="shared" si="0"/>
        <v>1.0600347491774795</v>
      </c>
    </row>
    <row r="19" spans="1:8" ht="12.75">
      <c r="A19" s="19">
        <v>4</v>
      </c>
      <c r="B19" s="36" t="s">
        <v>61</v>
      </c>
      <c r="C19" s="5">
        <v>184.45</v>
      </c>
      <c r="D19" s="6">
        <v>185.03</v>
      </c>
      <c r="E19" s="12"/>
      <c r="F19" s="6">
        <f>F14*30.2%</f>
        <v>173.197</v>
      </c>
      <c r="G19" s="22"/>
      <c r="H19" s="55">
        <f t="shared" si="0"/>
        <v>0.9360482083986381</v>
      </c>
    </row>
    <row r="20" spans="1:8" ht="12.75">
      <c r="A20" s="19"/>
      <c r="B20" s="1" t="s">
        <v>11</v>
      </c>
      <c r="C20" s="12">
        <f>C19/C14%</f>
        <v>30.032890451999478</v>
      </c>
      <c r="D20" s="12">
        <f>D19/D14%</f>
        <v>34.20021440981849</v>
      </c>
      <c r="E20" s="12"/>
      <c r="F20" s="29">
        <v>30.2</v>
      </c>
      <c r="G20" s="22"/>
      <c r="H20" s="55">
        <f>F20/D20</f>
        <v>0.8830353996649192</v>
      </c>
    </row>
    <row r="21" spans="1:8" ht="12.75">
      <c r="A21" s="19">
        <v>5</v>
      </c>
      <c r="B21" s="36" t="s">
        <v>62</v>
      </c>
      <c r="C21" s="5">
        <f>SUM(C22:C23)</f>
        <v>10.3594036</v>
      </c>
      <c r="D21" s="5">
        <f>SUM(D22:D23)</f>
        <v>9.91</v>
      </c>
      <c r="E21" s="5">
        <f>SUM(E22:E23)</f>
        <v>0</v>
      </c>
      <c r="F21" s="5">
        <f>SUM(F22:F23)</f>
        <v>12.041</v>
      </c>
      <c r="G21" s="22"/>
      <c r="H21" s="55">
        <f t="shared" si="0"/>
        <v>1.2150353178607467</v>
      </c>
    </row>
    <row r="22" spans="1:9" ht="12.75">
      <c r="A22" s="19"/>
      <c r="B22" s="37" t="s">
        <v>63</v>
      </c>
      <c r="C22" s="5">
        <v>1.87872</v>
      </c>
      <c r="D22" s="5">
        <v>1.88</v>
      </c>
      <c r="E22" s="12"/>
      <c r="F22" s="56">
        <v>3.7</v>
      </c>
      <c r="G22" s="22" t="s">
        <v>129</v>
      </c>
      <c r="H22" s="55">
        <f t="shared" si="0"/>
        <v>1.968085106382979</v>
      </c>
      <c r="I22" s="3" t="s">
        <v>126</v>
      </c>
    </row>
    <row r="23" spans="1:9" ht="12.75">
      <c r="A23" s="19"/>
      <c r="B23" s="37" t="s">
        <v>64</v>
      </c>
      <c r="C23" s="5">
        <f>7.18702*1.18</f>
        <v>8.4806836</v>
      </c>
      <c r="D23" s="5">
        <v>8.03</v>
      </c>
      <c r="E23" s="12"/>
      <c r="F23" s="56">
        <v>8.341</v>
      </c>
      <c r="G23" s="22" t="s">
        <v>130</v>
      </c>
      <c r="H23" s="55">
        <f t="shared" si="0"/>
        <v>1.0387297633872976</v>
      </c>
      <c r="I23" s="3" t="s">
        <v>126</v>
      </c>
    </row>
    <row r="24" spans="1:8" ht="25.5">
      <c r="A24" s="19">
        <v>6</v>
      </c>
      <c r="B24" s="36" t="s">
        <v>65</v>
      </c>
      <c r="C24" s="5">
        <f>C25+C26+C30+C31+C32</f>
        <v>15.25</v>
      </c>
      <c r="D24" s="5">
        <f>D25+D26+D30+D31+D32</f>
        <v>497.44</v>
      </c>
      <c r="E24" s="5">
        <f>E25+E26+E30+E31+E32</f>
        <v>0</v>
      </c>
      <c r="F24" s="5">
        <f>F25+F26+F30+F31+F32</f>
        <v>1170.6154</v>
      </c>
      <c r="G24" s="22" t="s">
        <v>131</v>
      </c>
      <c r="H24" s="55">
        <f t="shared" si="0"/>
        <v>2.3532795915085236</v>
      </c>
    </row>
    <row r="25" spans="1:8" ht="12.75">
      <c r="A25" s="20" t="s">
        <v>29</v>
      </c>
      <c r="B25" s="38" t="s">
        <v>12</v>
      </c>
      <c r="C25" s="5">
        <v>15.25</v>
      </c>
      <c r="D25" s="4">
        <v>0</v>
      </c>
      <c r="E25" s="12"/>
      <c r="F25" s="27">
        <v>0</v>
      </c>
      <c r="G25" s="35"/>
      <c r="H25" s="55"/>
    </row>
    <row r="26" spans="1:9" ht="25.5">
      <c r="A26" s="20" t="s">
        <v>30</v>
      </c>
      <c r="B26" s="38" t="s">
        <v>66</v>
      </c>
      <c r="C26" s="5">
        <v>0</v>
      </c>
      <c r="D26" s="4">
        <v>332.71</v>
      </c>
      <c r="E26" s="12"/>
      <c r="F26" s="27">
        <v>352.7</v>
      </c>
      <c r="G26" s="22" t="s">
        <v>128</v>
      </c>
      <c r="H26" s="55">
        <f t="shared" si="0"/>
        <v>1.0600823540019837</v>
      </c>
      <c r="I26" s="3" t="s">
        <v>126</v>
      </c>
    </row>
    <row r="27" spans="1:8" ht="25.5">
      <c r="A27" s="19"/>
      <c r="B27" s="1" t="s">
        <v>13</v>
      </c>
      <c r="C27" s="8">
        <v>2</v>
      </c>
      <c r="D27" s="8">
        <v>2</v>
      </c>
      <c r="E27" s="23"/>
      <c r="F27" s="28">
        <v>2</v>
      </c>
      <c r="G27" s="22"/>
      <c r="H27" s="55">
        <f t="shared" si="0"/>
        <v>1</v>
      </c>
    </row>
    <row r="28" spans="1:8" ht="12.75">
      <c r="A28" s="19"/>
      <c r="B28" s="1" t="s">
        <v>9</v>
      </c>
      <c r="C28" s="8">
        <v>0</v>
      </c>
      <c r="D28" s="8">
        <v>3</v>
      </c>
      <c r="E28" s="23"/>
      <c r="F28" s="28">
        <v>3</v>
      </c>
      <c r="G28" s="35"/>
      <c r="H28" s="55">
        <f t="shared" si="0"/>
        <v>1</v>
      </c>
    </row>
    <row r="29" spans="1:8" ht="25.5">
      <c r="A29" s="19"/>
      <c r="B29" s="38" t="s">
        <v>67</v>
      </c>
      <c r="C29" s="8"/>
      <c r="D29" s="8">
        <f>D26/D27/12*1000</f>
        <v>13862.916666666666</v>
      </c>
      <c r="E29" s="23">
        <v>10211</v>
      </c>
      <c r="F29" s="8">
        <f>F26/F27/12*1000</f>
        <v>14695.833333333332</v>
      </c>
      <c r="G29" s="35"/>
      <c r="H29" s="55">
        <f t="shared" si="0"/>
        <v>1.0600823540019837</v>
      </c>
    </row>
    <row r="30" spans="1:8" ht="12.75">
      <c r="A30" s="20" t="s">
        <v>31</v>
      </c>
      <c r="B30" s="1" t="s">
        <v>10</v>
      </c>
      <c r="C30" s="5">
        <v>0</v>
      </c>
      <c r="D30" s="5">
        <v>113.78</v>
      </c>
      <c r="E30" s="12"/>
      <c r="F30" s="5">
        <f>F26*30.2%</f>
        <v>106.5154</v>
      </c>
      <c r="G30" s="22"/>
      <c r="H30" s="55">
        <f t="shared" si="0"/>
        <v>0.936152223589383</v>
      </c>
    </row>
    <row r="31" spans="1:9" ht="12.75">
      <c r="A31" s="20" t="s">
        <v>32</v>
      </c>
      <c r="B31" s="1" t="s">
        <v>0</v>
      </c>
      <c r="C31" s="5">
        <v>0</v>
      </c>
      <c r="D31" s="13">
        <v>50.95</v>
      </c>
      <c r="E31" s="12"/>
      <c r="F31" s="6">
        <v>711.4</v>
      </c>
      <c r="G31" s="22" t="s">
        <v>132</v>
      </c>
      <c r="H31" s="55">
        <f t="shared" si="0"/>
        <v>13.962708537782138</v>
      </c>
      <c r="I31" s="3" t="s">
        <v>126</v>
      </c>
    </row>
    <row r="32" spans="1:8" ht="25.5">
      <c r="A32" s="20" t="s">
        <v>33</v>
      </c>
      <c r="B32" s="38" t="s">
        <v>68</v>
      </c>
      <c r="C32" s="5">
        <v>0</v>
      </c>
      <c r="D32" s="4">
        <v>0</v>
      </c>
      <c r="E32" s="12"/>
      <c r="F32" s="6">
        <v>0</v>
      </c>
      <c r="G32" s="22"/>
      <c r="H32" s="55"/>
    </row>
    <row r="33" spans="1:8" ht="12.75">
      <c r="A33" s="39" t="s">
        <v>69</v>
      </c>
      <c r="B33" s="38" t="s">
        <v>70</v>
      </c>
      <c r="C33" s="5"/>
      <c r="D33" s="4"/>
      <c r="E33" s="12"/>
      <c r="F33" s="6"/>
      <c r="G33" s="22"/>
      <c r="H33" s="55"/>
    </row>
    <row r="34" spans="1:8" ht="25.5">
      <c r="A34" s="19">
        <v>7</v>
      </c>
      <c r="B34" s="1" t="s">
        <v>14</v>
      </c>
      <c r="C34" s="5">
        <v>0</v>
      </c>
      <c r="D34" s="4">
        <v>0</v>
      </c>
      <c r="E34" s="12"/>
      <c r="F34" s="5">
        <v>0</v>
      </c>
      <c r="G34" s="22"/>
      <c r="H34" s="55"/>
    </row>
    <row r="35" spans="1:9" ht="12.75">
      <c r="A35" s="19">
        <v>8</v>
      </c>
      <c r="B35" s="1" t="s">
        <v>124</v>
      </c>
      <c r="C35" s="5">
        <f>SUM(C36:C37)</f>
        <v>630.4</v>
      </c>
      <c r="D35" s="5">
        <f>SUM(D36:D37)</f>
        <v>404.72</v>
      </c>
      <c r="E35" s="5">
        <f>SUM(E36:E37)</f>
        <v>0</v>
      </c>
      <c r="F35" s="5">
        <f>SUM(F36:F37)</f>
        <v>436.24</v>
      </c>
      <c r="G35" s="22"/>
      <c r="H35" s="55">
        <f t="shared" si="0"/>
        <v>1.0778810041510178</v>
      </c>
      <c r="I35" s="3" t="s">
        <v>126</v>
      </c>
    </row>
    <row r="36" spans="1:8" ht="12.75">
      <c r="A36" s="20" t="s">
        <v>71</v>
      </c>
      <c r="B36" s="1" t="s">
        <v>123</v>
      </c>
      <c r="C36" s="5">
        <v>630.4</v>
      </c>
      <c r="D36" s="4">
        <v>404.72</v>
      </c>
      <c r="E36" s="12"/>
      <c r="F36" s="5">
        <v>436.24</v>
      </c>
      <c r="G36" s="22" t="s">
        <v>133</v>
      </c>
      <c r="H36" s="55">
        <f t="shared" si="0"/>
        <v>1.0778810041510178</v>
      </c>
    </row>
    <row r="37" spans="1:8" ht="12.75">
      <c r="A37" s="20" t="s">
        <v>72</v>
      </c>
      <c r="B37" s="1" t="s">
        <v>73</v>
      </c>
      <c r="C37" s="5">
        <v>0</v>
      </c>
      <c r="D37" s="4">
        <v>0</v>
      </c>
      <c r="E37" s="12"/>
      <c r="F37" s="5">
        <v>0</v>
      </c>
      <c r="G37" s="22"/>
      <c r="H37" s="55"/>
    </row>
    <row r="38" spans="1:8" ht="38.25">
      <c r="A38" s="19">
        <v>9</v>
      </c>
      <c r="B38" s="1" t="s">
        <v>125</v>
      </c>
      <c r="C38" s="5">
        <v>0</v>
      </c>
      <c r="D38" s="4">
        <v>0</v>
      </c>
      <c r="E38" s="12">
        <v>0</v>
      </c>
      <c r="F38" s="5">
        <v>0</v>
      </c>
      <c r="G38" s="22"/>
      <c r="H38" s="55" t="e">
        <f t="shared" si="0"/>
        <v>#DIV/0!</v>
      </c>
    </row>
    <row r="39" spans="1:8" ht="12.75">
      <c r="A39" s="19">
        <v>10</v>
      </c>
      <c r="B39" s="36" t="s">
        <v>74</v>
      </c>
      <c r="C39" s="5">
        <f>C40+C48</f>
        <v>663.5100000000001</v>
      </c>
      <c r="D39" s="5">
        <f>D40+D48</f>
        <v>519.9335000000001</v>
      </c>
      <c r="E39" s="5">
        <f>E40+E48</f>
        <v>31.51</v>
      </c>
      <c r="F39" s="5">
        <f>F40+F48</f>
        <v>813.8416000000001</v>
      </c>
      <c r="G39" s="35"/>
      <c r="H39" s="55">
        <f t="shared" si="0"/>
        <v>1.5652801752531813</v>
      </c>
    </row>
    <row r="40" spans="1:8" ht="13.5">
      <c r="A40" s="19" t="s">
        <v>34</v>
      </c>
      <c r="B40" s="41" t="s">
        <v>75</v>
      </c>
      <c r="C40" s="5">
        <f>C41+C45+C46+C47</f>
        <v>8.2</v>
      </c>
      <c r="D40" s="5">
        <f>D41+D45+D46+D47</f>
        <v>69.99000000000001</v>
      </c>
      <c r="E40" s="5">
        <f>E41+E45+E46+E47</f>
        <v>30</v>
      </c>
      <c r="F40" s="5">
        <f>F41+F45+F46+F47</f>
        <v>133.4416</v>
      </c>
      <c r="G40" s="22" t="s">
        <v>134</v>
      </c>
      <c r="H40" s="55">
        <f t="shared" si="0"/>
        <v>1.9065809401343046</v>
      </c>
    </row>
    <row r="41" spans="1:8" ht="12.75">
      <c r="A41" s="19" t="s">
        <v>36</v>
      </c>
      <c r="B41" s="37" t="s">
        <v>76</v>
      </c>
      <c r="C41" s="5">
        <v>0</v>
      </c>
      <c r="D41" s="4">
        <v>0</v>
      </c>
      <c r="E41" s="12"/>
      <c r="F41" s="5">
        <v>50.8</v>
      </c>
      <c r="G41" s="35"/>
      <c r="H41" s="55" t="e">
        <f t="shared" si="0"/>
        <v>#DIV/0!</v>
      </c>
    </row>
    <row r="42" spans="1:8" ht="25.5">
      <c r="A42" s="19"/>
      <c r="B42" s="37" t="s">
        <v>77</v>
      </c>
      <c r="C42" s="5">
        <v>0</v>
      </c>
      <c r="D42" s="4">
        <v>0</v>
      </c>
      <c r="E42" s="25"/>
      <c r="F42" s="6">
        <v>0.5</v>
      </c>
      <c r="G42" s="35"/>
      <c r="H42" s="55" t="e">
        <f t="shared" si="0"/>
        <v>#DIV/0!</v>
      </c>
    </row>
    <row r="43" spans="1:8" ht="12.75">
      <c r="A43" s="19"/>
      <c r="B43" s="37" t="s">
        <v>78</v>
      </c>
      <c r="C43" s="5"/>
      <c r="D43" s="4">
        <v>0</v>
      </c>
      <c r="E43" s="12"/>
      <c r="F43" s="8">
        <v>7</v>
      </c>
      <c r="G43" s="35"/>
      <c r="H43" s="55" t="e">
        <f t="shared" si="0"/>
        <v>#DIV/0!</v>
      </c>
    </row>
    <row r="44" spans="1:9" ht="25.5">
      <c r="A44" s="19"/>
      <c r="B44" s="37" t="s">
        <v>79</v>
      </c>
      <c r="C44" s="7"/>
      <c r="D44" s="7">
        <v>0</v>
      </c>
      <c r="E44" s="12"/>
      <c r="F44" s="7">
        <f>F41/F42*1000/12</f>
        <v>8466.666666666666</v>
      </c>
      <c r="G44" s="35"/>
      <c r="H44" s="55" t="e">
        <f t="shared" si="0"/>
        <v>#DIV/0!</v>
      </c>
      <c r="I44" s="14"/>
    </row>
    <row r="45" spans="1:8" ht="12.75">
      <c r="A45" s="19" t="s">
        <v>37</v>
      </c>
      <c r="B45" s="1" t="s">
        <v>10</v>
      </c>
      <c r="C45" s="5">
        <v>0</v>
      </c>
      <c r="D45" s="4">
        <v>0</v>
      </c>
      <c r="E45" s="12"/>
      <c r="F45" s="5">
        <f>F41*30.2%</f>
        <v>15.341599999999998</v>
      </c>
      <c r="G45" s="22"/>
      <c r="H45" s="55" t="e">
        <f t="shared" si="0"/>
        <v>#DIV/0!</v>
      </c>
    </row>
    <row r="46" spans="1:9" ht="12.75">
      <c r="A46" s="19" t="s">
        <v>38</v>
      </c>
      <c r="B46" s="1" t="s">
        <v>15</v>
      </c>
      <c r="C46" s="5">
        <v>0</v>
      </c>
      <c r="D46" s="4">
        <v>46.82</v>
      </c>
      <c r="E46" s="13">
        <v>30</v>
      </c>
      <c r="F46" s="5">
        <v>58.9</v>
      </c>
      <c r="G46" s="35"/>
      <c r="H46" s="55">
        <f t="shared" si="0"/>
        <v>1.2580093976932933</v>
      </c>
      <c r="I46" s="3" t="s">
        <v>126</v>
      </c>
    </row>
    <row r="47" spans="1:8" s="26" customFormat="1" ht="12.75">
      <c r="A47" s="39" t="s">
        <v>80</v>
      </c>
      <c r="B47" s="37" t="s">
        <v>50</v>
      </c>
      <c r="C47" s="5">
        <v>8.2</v>
      </c>
      <c r="D47" s="4">
        <v>23.17</v>
      </c>
      <c r="E47" s="13"/>
      <c r="F47" s="5">
        <v>8.4</v>
      </c>
      <c r="G47" s="35"/>
      <c r="H47" s="55">
        <f t="shared" si="0"/>
        <v>0.36253776435045315</v>
      </c>
    </row>
    <row r="48" spans="1:8" ht="40.5">
      <c r="A48" s="19" t="s">
        <v>35</v>
      </c>
      <c r="B48" s="41" t="s">
        <v>16</v>
      </c>
      <c r="C48" s="5">
        <f>C49+C52+C56+C57</f>
        <v>655.3100000000001</v>
      </c>
      <c r="D48" s="5">
        <f>D49+D52+D56+D57+D53+D55</f>
        <v>449.94350000000003</v>
      </c>
      <c r="E48" s="5">
        <f>E49+E52+E56+E57+E53+E55</f>
        <v>1.51</v>
      </c>
      <c r="F48" s="5">
        <f>F49+F52+F56+F57+F53+F55</f>
        <v>680.4000000000001</v>
      </c>
      <c r="G48" s="22" t="s">
        <v>135</v>
      </c>
      <c r="H48" s="55">
        <f t="shared" si="0"/>
        <v>1.5121898638384599</v>
      </c>
    </row>
    <row r="49" spans="1:8" ht="12.75">
      <c r="A49" s="19" t="s">
        <v>39</v>
      </c>
      <c r="B49" s="1" t="s">
        <v>28</v>
      </c>
      <c r="C49" s="5">
        <v>333.06</v>
      </c>
      <c r="D49" s="4">
        <v>289.25</v>
      </c>
      <c r="E49" s="12"/>
      <c r="F49" s="12">
        <v>372.2</v>
      </c>
      <c r="G49" s="35"/>
      <c r="H49" s="55">
        <f t="shared" si="0"/>
        <v>1.2867761452031115</v>
      </c>
    </row>
    <row r="50" spans="1:8" ht="25.5">
      <c r="A50" s="19"/>
      <c r="B50" s="37" t="s">
        <v>81</v>
      </c>
      <c r="C50" s="6">
        <v>1.3</v>
      </c>
      <c r="D50" s="29">
        <v>1.3</v>
      </c>
      <c r="E50" s="29"/>
      <c r="F50" s="6">
        <v>3.3</v>
      </c>
      <c r="G50" s="35"/>
      <c r="H50" s="55">
        <f t="shared" si="0"/>
        <v>2.5384615384615383</v>
      </c>
    </row>
    <row r="51" spans="1:8" ht="25.5">
      <c r="A51" s="19"/>
      <c r="B51" s="37" t="s">
        <v>82</v>
      </c>
      <c r="C51" s="7">
        <f>C49/12/C50*1000</f>
        <v>21349.999999999996</v>
      </c>
      <c r="D51" s="7">
        <f>D49/12/D50*1000</f>
        <v>18541.666666666668</v>
      </c>
      <c r="E51" s="7" t="e">
        <f>E49/12/E50*1000</f>
        <v>#DIV/0!</v>
      </c>
      <c r="F51" s="7">
        <f>F49/12/F50*1000</f>
        <v>9398.9898989899</v>
      </c>
      <c r="G51" s="35"/>
      <c r="H51" s="55">
        <f t="shared" si="0"/>
        <v>0.5069118147769833</v>
      </c>
    </row>
    <row r="52" spans="1:8" ht="12.75">
      <c r="A52" s="19" t="s">
        <v>40</v>
      </c>
      <c r="B52" s="1" t="s">
        <v>10</v>
      </c>
      <c r="C52" s="5">
        <v>102.38</v>
      </c>
      <c r="D52" s="5">
        <f>D49*34.2%</f>
        <v>98.9235</v>
      </c>
      <c r="E52" s="12"/>
      <c r="F52" s="6">
        <v>112.4</v>
      </c>
      <c r="G52" s="22"/>
      <c r="H52" s="55">
        <f t="shared" si="0"/>
        <v>1.1362315324467898</v>
      </c>
    </row>
    <row r="53" spans="1:8" ht="25.5">
      <c r="A53" s="39" t="s">
        <v>83</v>
      </c>
      <c r="B53" s="37" t="s">
        <v>84</v>
      </c>
      <c r="C53" s="5"/>
      <c r="D53" s="6"/>
      <c r="E53" s="12"/>
      <c r="F53" s="6"/>
      <c r="G53" s="22"/>
      <c r="H53" s="55"/>
    </row>
    <row r="54" spans="1:8" ht="51">
      <c r="A54" s="39"/>
      <c r="B54" s="37" t="s">
        <v>85</v>
      </c>
      <c r="C54" s="5"/>
      <c r="D54" s="6"/>
      <c r="E54" s="12"/>
      <c r="F54" s="6"/>
      <c r="G54" s="22"/>
      <c r="H54" s="55"/>
    </row>
    <row r="55" spans="1:8" ht="38.25">
      <c r="A55" s="39" t="s">
        <v>86</v>
      </c>
      <c r="B55" s="37" t="s">
        <v>87</v>
      </c>
      <c r="C55" s="5"/>
      <c r="D55" s="6"/>
      <c r="E55" s="12"/>
      <c r="F55" s="6"/>
      <c r="G55" s="22"/>
      <c r="H55" s="55"/>
    </row>
    <row r="56" spans="1:9" ht="12.75">
      <c r="A56" s="39" t="s">
        <v>88</v>
      </c>
      <c r="B56" s="37" t="s">
        <v>89</v>
      </c>
      <c r="C56" s="5">
        <v>8.79</v>
      </c>
      <c r="D56" s="4">
        <v>5.41</v>
      </c>
      <c r="E56" s="13">
        <v>1.51</v>
      </c>
      <c r="F56" s="5">
        <v>6.69</v>
      </c>
      <c r="G56" s="35"/>
      <c r="H56" s="55">
        <f t="shared" si="0"/>
        <v>1.2365988909426988</v>
      </c>
      <c r="I56" s="3" t="s">
        <v>126</v>
      </c>
    </row>
    <row r="57" spans="1:8" ht="12.75">
      <c r="A57" s="39" t="s">
        <v>90</v>
      </c>
      <c r="B57" s="37" t="s">
        <v>50</v>
      </c>
      <c r="C57" s="5">
        <v>211.08</v>
      </c>
      <c r="D57" s="4">
        <v>56.36</v>
      </c>
      <c r="E57" s="12"/>
      <c r="F57" s="6">
        <v>189.11</v>
      </c>
      <c r="G57" s="35"/>
      <c r="H57" s="55">
        <f t="shared" si="0"/>
        <v>3.355393896380412</v>
      </c>
    </row>
    <row r="58" spans="1:8" ht="12.75">
      <c r="A58" s="43">
        <v>11</v>
      </c>
      <c r="B58" s="44" t="s">
        <v>17</v>
      </c>
      <c r="C58" s="45">
        <f>C13+C12+C14+C19+C24+C34+C35+C38+C39+C21</f>
        <v>2253.1994036</v>
      </c>
      <c r="D58" s="45">
        <f>D13+D12+D14+D19+D24+D34+D35+D38+D39+D21</f>
        <v>2217.0535</v>
      </c>
      <c r="E58" s="46"/>
      <c r="F58" s="46">
        <f>F13+F12+F14+F19+F24+F34+F35+F38+F39+F23</f>
        <v>3249.9350000000004</v>
      </c>
      <c r="G58" s="35"/>
      <c r="H58" s="55">
        <f t="shared" si="0"/>
        <v>1.4658802775846413</v>
      </c>
    </row>
    <row r="59" spans="1:8" ht="12.75">
      <c r="A59" s="21">
        <v>12</v>
      </c>
      <c r="B59" s="16" t="s">
        <v>18</v>
      </c>
      <c r="C59" s="17">
        <v>33.164</v>
      </c>
      <c r="D59" s="17">
        <v>34</v>
      </c>
      <c r="E59" s="17"/>
      <c r="F59" s="17">
        <v>33.551</v>
      </c>
      <c r="G59" s="22"/>
      <c r="H59" s="55">
        <f t="shared" si="0"/>
        <v>0.9867941176470589</v>
      </c>
    </row>
    <row r="60" spans="1:8" ht="12.75">
      <c r="A60" s="19">
        <v>13</v>
      </c>
      <c r="B60" s="1" t="s">
        <v>19</v>
      </c>
      <c r="C60" s="5">
        <f>C58/C59</f>
        <v>67.94112301290556</v>
      </c>
      <c r="D60" s="5">
        <f>D58/D59</f>
        <v>65.20745588235295</v>
      </c>
      <c r="E60" s="12"/>
      <c r="F60" s="12">
        <f>F58/F59</f>
        <v>96.86551816637359</v>
      </c>
      <c r="G60" s="35"/>
      <c r="H60" s="55">
        <f t="shared" si="0"/>
        <v>1.4854975839133795</v>
      </c>
    </row>
    <row r="61" spans="1:8" ht="12.75">
      <c r="A61" s="19">
        <v>14</v>
      </c>
      <c r="B61" s="1" t="s">
        <v>1</v>
      </c>
      <c r="C61" s="9">
        <f>C62/C58%</f>
        <v>0</v>
      </c>
      <c r="D61" s="10">
        <f>D62/D58%</f>
        <v>0.9877975430002026</v>
      </c>
      <c r="E61" s="10" t="e">
        <f>E62/E58%</f>
        <v>#DIV/0!</v>
      </c>
      <c r="F61" s="10">
        <f>F62/F58%</f>
        <v>3.374717066990912</v>
      </c>
      <c r="G61" s="35"/>
      <c r="H61" s="55">
        <f t="shared" si="0"/>
        <v>3.416405609535131</v>
      </c>
    </row>
    <row r="62" spans="1:8" ht="11.25" customHeight="1">
      <c r="A62" s="19">
        <v>15</v>
      </c>
      <c r="B62" s="1" t="s">
        <v>51</v>
      </c>
      <c r="C62" s="9">
        <f>SUM(C63:C69)</f>
        <v>0</v>
      </c>
      <c r="D62" s="9">
        <f>SUM(D63:D69)</f>
        <v>21.9</v>
      </c>
      <c r="E62" s="9">
        <f>SUM(E63:E69)</f>
        <v>0</v>
      </c>
      <c r="F62" s="9">
        <f>SUM(F63:F69)</f>
        <v>109.67611111111111</v>
      </c>
      <c r="G62" s="22" t="s">
        <v>136</v>
      </c>
      <c r="H62" s="55">
        <f t="shared" si="0"/>
        <v>5.008041603247083</v>
      </c>
    </row>
    <row r="63" spans="1:8" ht="11.25" customHeight="1">
      <c r="A63" s="42" t="s">
        <v>91</v>
      </c>
      <c r="B63" s="37" t="s">
        <v>92</v>
      </c>
      <c r="C63" s="9"/>
      <c r="D63" s="9">
        <v>0</v>
      </c>
      <c r="E63" s="9"/>
      <c r="F63" s="9">
        <f>'[1]Пр 20'!$E$12</f>
        <v>76.08</v>
      </c>
      <c r="G63" s="35"/>
      <c r="H63" s="55" t="e">
        <f t="shared" si="0"/>
        <v>#DIV/0!</v>
      </c>
    </row>
    <row r="64" spans="1:8" ht="18" customHeight="1">
      <c r="A64" s="42" t="s">
        <v>93</v>
      </c>
      <c r="B64" s="37" t="s">
        <v>41</v>
      </c>
      <c r="C64" s="9"/>
      <c r="D64" s="9">
        <v>0</v>
      </c>
      <c r="E64" s="9"/>
      <c r="F64" s="9">
        <v>0</v>
      </c>
      <c r="G64" s="35"/>
      <c r="H64" s="55" t="e">
        <f t="shared" si="0"/>
        <v>#DIV/0!</v>
      </c>
    </row>
    <row r="65" spans="1:8" ht="25.5">
      <c r="A65" s="42" t="s">
        <v>94</v>
      </c>
      <c r="B65" s="37" t="s">
        <v>68</v>
      </c>
      <c r="C65" s="9"/>
      <c r="D65" s="9"/>
      <c r="E65" s="9"/>
      <c r="F65" s="9"/>
      <c r="G65" s="35"/>
      <c r="H65" s="55" t="e">
        <f t="shared" si="0"/>
        <v>#DIV/0!</v>
      </c>
    </row>
    <row r="66" spans="1:8" ht="12.75">
      <c r="A66" s="42" t="s">
        <v>95</v>
      </c>
      <c r="B66" s="37" t="s">
        <v>42</v>
      </c>
      <c r="C66" s="9"/>
      <c r="D66" s="9">
        <v>0</v>
      </c>
      <c r="E66" s="9"/>
      <c r="F66" s="9">
        <v>0</v>
      </c>
      <c r="G66" s="35"/>
      <c r="H66" s="55" t="e">
        <f t="shared" si="0"/>
        <v>#DIV/0!</v>
      </c>
    </row>
    <row r="67" spans="1:8" ht="12.75">
      <c r="A67" s="42" t="s">
        <v>96</v>
      </c>
      <c r="B67" s="37" t="s">
        <v>43</v>
      </c>
      <c r="C67" s="9"/>
      <c r="D67" s="9">
        <v>0</v>
      </c>
      <c r="E67" s="9"/>
      <c r="F67" s="9"/>
      <c r="G67" s="35"/>
      <c r="H67" s="55" t="e">
        <f t="shared" si="0"/>
        <v>#DIV/0!</v>
      </c>
    </row>
    <row r="68" spans="1:8" ht="12.75">
      <c r="A68" s="42" t="s">
        <v>97</v>
      </c>
      <c r="B68" s="37" t="s">
        <v>98</v>
      </c>
      <c r="C68" s="9">
        <v>0</v>
      </c>
      <c r="D68" s="9">
        <v>0</v>
      </c>
      <c r="E68" s="9"/>
      <c r="F68" s="9">
        <v>0</v>
      </c>
      <c r="G68" s="35"/>
      <c r="H68" s="55" t="e">
        <f t="shared" si="0"/>
        <v>#DIV/0!</v>
      </c>
    </row>
    <row r="69" spans="1:8" ht="12.75">
      <c r="A69" s="42" t="s">
        <v>99</v>
      </c>
      <c r="B69" s="37" t="s">
        <v>100</v>
      </c>
      <c r="C69" s="9">
        <f>C70+C71</f>
        <v>0</v>
      </c>
      <c r="D69" s="9">
        <f>D70+D71</f>
        <v>21.9</v>
      </c>
      <c r="E69" s="9">
        <f>E70+E71</f>
        <v>0</v>
      </c>
      <c r="F69" s="9">
        <f>F70+F71</f>
        <v>33.596111111111114</v>
      </c>
      <c r="G69" s="35"/>
      <c r="H69" s="55">
        <f t="shared" si="0"/>
        <v>1.534069000507357</v>
      </c>
    </row>
    <row r="70" spans="1:8" ht="12.75">
      <c r="A70" s="42" t="s">
        <v>101</v>
      </c>
      <c r="B70" s="37" t="s">
        <v>44</v>
      </c>
      <c r="C70" s="9"/>
      <c r="D70" s="9">
        <v>21.9</v>
      </c>
      <c r="E70" s="9"/>
      <c r="F70" s="9">
        <f>'[1]Пр 20'!$E$21</f>
        <v>33.596111111111114</v>
      </c>
      <c r="G70" s="35"/>
      <c r="H70" s="55">
        <f t="shared" si="0"/>
        <v>1.534069000507357</v>
      </c>
    </row>
    <row r="71" spans="1:8" ht="12.75">
      <c r="A71" s="42" t="s">
        <v>102</v>
      </c>
      <c r="B71" s="37" t="s">
        <v>45</v>
      </c>
      <c r="C71" s="9">
        <v>0</v>
      </c>
      <c r="D71" s="9">
        <v>0</v>
      </c>
      <c r="E71" s="9">
        <v>0</v>
      </c>
      <c r="F71" s="9">
        <v>0</v>
      </c>
      <c r="G71" s="35"/>
      <c r="H71" s="55" t="e">
        <f aca="true" t="shared" si="1" ref="H71:H80">F71/D71</f>
        <v>#DIV/0!</v>
      </c>
    </row>
    <row r="72" spans="1:8" ht="12.75">
      <c r="A72" s="19">
        <v>16</v>
      </c>
      <c r="B72" s="1" t="s">
        <v>20</v>
      </c>
      <c r="C72" s="9">
        <v>2143.8</v>
      </c>
      <c r="D72" s="10">
        <f>D58+D62</f>
        <v>2238.9535</v>
      </c>
      <c r="E72" s="9"/>
      <c r="F72" s="9">
        <f>F58+F62</f>
        <v>3359.6111111111113</v>
      </c>
      <c r="G72" s="35"/>
      <c r="H72" s="55">
        <f t="shared" si="1"/>
        <v>1.5005274165413043</v>
      </c>
    </row>
    <row r="73" spans="1:8" ht="25.5">
      <c r="A73" s="47" t="s">
        <v>103</v>
      </c>
      <c r="B73" s="36" t="s">
        <v>104</v>
      </c>
      <c r="C73" s="9"/>
      <c r="D73" s="10"/>
      <c r="E73" s="9"/>
      <c r="F73" s="9"/>
      <c r="G73" s="35"/>
      <c r="H73" s="55" t="e">
        <f t="shared" si="1"/>
        <v>#DIV/0!</v>
      </c>
    </row>
    <row r="74" spans="1:8" s="26" customFormat="1" ht="25.5">
      <c r="A74" s="61">
        <v>17</v>
      </c>
      <c r="B74" s="62" t="s">
        <v>105</v>
      </c>
      <c r="C74" s="63">
        <f>C72/C59</f>
        <v>64.64238330720057</v>
      </c>
      <c r="D74" s="63">
        <f>(D58+D62)/D59</f>
        <v>65.85157352941177</v>
      </c>
      <c r="E74" s="63"/>
      <c r="F74" s="63">
        <f>(F58+F62)/F59</f>
        <v>100.13445533996337</v>
      </c>
      <c r="G74" s="35"/>
      <c r="H74" s="64">
        <f t="shared" si="1"/>
        <v>1.5206083920719007</v>
      </c>
    </row>
    <row r="75" spans="1:8" ht="12.75">
      <c r="A75" s="47">
        <v>18</v>
      </c>
      <c r="B75" s="36" t="s">
        <v>106</v>
      </c>
      <c r="C75" s="10">
        <f>SUM(C76:C80)</f>
        <v>0</v>
      </c>
      <c r="D75" s="10">
        <f>SUM(D76:D80)</f>
        <v>65.85157352941177</v>
      </c>
      <c r="E75" s="10"/>
      <c r="F75" s="10"/>
      <c r="G75" s="35"/>
      <c r="H75" s="55">
        <f t="shared" si="1"/>
        <v>0</v>
      </c>
    </row>
    <row r="76" spans="1:8" ht="12.75">
      <c r="A76" s="47">
        <v>19</v>
      </c>
      <c r="B76" s="40" t="s">
        <v>107</v>
      </c>
      <c r="C76" s="10">
        <v>0</v>
      </c>
      <c r="D76" s="10">
        <v>0</v>
      </c>
      <c r="E76" s="10"/>
      <c r="F76" s="10"/>
      <c r="G76" s="35"/>
      <c r="H76" s="55" t="e">
        <f t="shared" si="1"/>
        <v>#DIV/0!</v>
      </c>
    </row>
    <row r="77" spans="1:8" ht="12.75">
      <c r="A77" s="47">
        <v>20</v>
      </c>
      <c r="B77" s="36" t="s">
        <v>108</v>
      </c>
      <c r="C77" s="10">
        <f>C62</f>
        <v>0</v>
      </c>
      <c r="D77" s="10">
        <f>D74</f>
        <v>65.85157352941177</v>
      </c>
      <c r="E77" s="10">
        <f>E74</f>
        <v>0</v>
      </c>
      <c r="F77" s="10">
        <f>F74</f>
        <v>100.13445533996337</v>
      </c>
      <c r="G77" s="35"/>
      <c r="H77" s="55">
        <f t="shared" si="1"/>
        <v>1.5206083920719007</v>
      </c>
    </row>
    <row r="78" spans="1:8" ht="25.5">
      <c r="A78" s="47">
        <v>21</v>
      </c>
      <c r="B78" s="36" t="s">
        <v>109</v>
      </c>
      <c r="C78" s="10">
        <v>0</v>
      </c>
      <c r="D78" s="10">
        <v>0</v>
      </c>
      <c r="E78" s="10"/>
      <c r="F78" s="10">
        <v>0</v>
      </c>
      <c r="G78" s="35"/>
      <c r="H78" s="55" t="e">
        <f t="shared" si="1"/>
        <v>#DIV/0!</v>
      </c>
    </row>
    <row r="79" spans="1:8" ht="25.5">
      <c r="A79" s="47">
        <v>22</v>
      </c>
      <c r="B79" s="36" t="s">
        <v>110</v>
      </c>
      <c r="C79" s="10">
        <v>0</v>
      </c>
      <c r="D79" s="10">
        <v>0</v>
      </c>
      <c r="E79" s="10"/>
      <c r="F79" s="10">
        <v>0</v>
      </c>
      <c r="G79" s="35"/>
      <c r="H79" s="55" t="e">
        <f t="shared" si="1"/>
        <v>#DIV/0!</v>
      </c>
    </row>
    <row r="80" spans="1:8" ht="25.5">
      <c r="A80" s="47">
        <v>23</v>
      </c>
      <c r="B80" s="36" t="s">
        <v>111</v>
      </c>
      <c r="C80" s="10">
        <v>0</v>
      </c>
      <c r="D80" s="10">
        <v>0</v>
      </c>
      <c r="E80" s="10"/>
      <c r="F80" s="10">
        <v>0</v>
      </c>
      <c r="G80" s="48"/>
      <c r="H80" s="55" t="e">
        <f t="shared" si="1"/>
        <v>#DIV/0!</v>
      </c>
    </row>
    <row r="81" spans="1:7" ht="25.5">
      <c r="A81" s="47">
        <v>24</v>
      </c>
      <c r="B81" s="36" t="s">
        <v>112</v>
      </c>
      <c r="C81" s="49"/>
      <c r="D81" s="49"/>
      <c r="E81" s="50"/>
      <c r="F81" s="49"/>
      <c r="G81" s="48"/>
    </row>
    <row r="82" spans="1:7" ht="51">
      <c r="A82" s="47">
        <v>25</v>
      </c>
      <c r="B82" s="36" t="s">
        <v>113</v>
      </c>
      <c r="C82" s="49"/>
      <c r="D82" s="49"/>
      <c r="E82" s="50"/>
      <c r="F82" s="49"/>
      <c r="G82" s="50"/>
    </row>
    <row r="83" spans="1:7" ht="12.75">
      <c r="A83" s="42" t="s">
        <v>114</v>
      </c>
      <c r="B83" s="37" t="s">
        <v>115</v>
      </c>
      <c r="C83" s="49"/>
      <c r="D83" s="49"/>
      <c r="E83" s="50"/>
      <c r="F83" s="49"/>
      <c r="G83" s="50"/>
    </row>
    <row r="84" spans="1:7" ht="12.75">
      <c r="A84" s="42" t="s">
        <v>116</v>
      </c>
      <c r="B84" s="37" t="s">
        <v>46</v>
      </c>
      <c r="C84" s="49"/>
      <c r="D84" s="49"/>
      <c r="E84" s="50"/>
      <c r="F84" s="49"/>
      <c r="G84" s="50"/>
    </row>
    <row r="85" spans="1:7" ht="12.75">
      <c r="A85" s="42" t="s">
        <v>117</v>
      </c>
      <c r="B85" s="37" t="s">
        <v>47</v>
      </c>
      <c r="C85" s="49"/>
      <c r="D85" s="49"/>
      <c r="E85" s="50"/>
      <c r="F85" s="49"/>
      <c r="G85" s="50"/>
    </row>
    <row r="86" spans="1:7" ht="12.75">
      <c r="A86" s="42" t="s">
        <v>118</v>
      </c>
      <c r="B86" s="37" t="s">
        <v>48</v>
      </c>
      <c r="C86" s="49"/>
      <c r="D86" s="49"/>
      <c r="E86" s="50"/>
      <c r="F86" s="49"/>
      <c r="G86" s="50"/>
    </row>
    <row r="87" spans="1:7" ht="12.75">
      <c r="A87" s="42" t="s">
        <v>119</v>
      </c>
      <c r="B87" s="37" t="s">
        <v>49</v>
      </c>
      <c r="C87" s="49"/>
      <c r="D87" s="49"/>
      <c r="E87" s="50"/>
      <c r="F87" s="49"/>
      <c r="G87" s="50"/>
    </row>
    <row r="88" spans="1:7" ht="15.75">
      <c r="A88" s="51" t="s">
        <v>120</v>
      </c>
      <c r="B88" s="52"/>
      <c r="C88" s="52"/>
      <c r="D88" s="52"/>
      <c r="E88" s="30"/>
      <c r="F88" s="52"/>
      <c r="G88" s="30"/>
    </row>
    <row r="89" spans="1:7" ht="15.75">
      <c r="A89" s="51" t="s">
        <v>121</v>
      </c>
      <c r="B89" s="52"/>
      <c r="C89" s="52"/>
      <c r="D89" s="52"/>
      <c r="E89" s="30"/>
      <c r="F89" s="52"/>
      <c r="G89" s="30"/>
    </row>
    <row r="90" spans="1:7" ht="12.75">
      <c r="A90" s="53"/>
      <c r="B90" s="52"/>
      <c r="C90" s="52"/>
      <c r="D90" s="52"/>
      <c r="E90" s="30"/>
      <c r="F90" s="52"/>
      <c r="G90" s="30"/>
    </row>
    <row r="91" spans="1:7" ht="12.75">
      <c r="A91" s="53"/>
      <c r="B91" s="52"/>
      <c r="C91" s="52"/>
      <c r="D91" s="52"/>
      <c r="E91" s="30"/>
      <c r="F91" s="52"/>
      <c r="G91" s="30"/>
    </row>
    <row r="92" spans="1:7" ht="12.75">
      <c r="A92" s="53"/>
      <c r="B92" s="54" t="s">
        <v>5</v>
      </c>
      <c r="C92" s="52"/>
      <c r="D92" s="52"/>
      <c r="E92" s="30"/>
      <c r="F92" s="52"/>
      <c r="G92" s="30"/>
    </row>
    <row r="93" spans="1:7" ht="12.75">
      <c r="A93" s="53"/>
      <c r="B93" s="54"/>
      <c r="C93" s="52"/>
      <c r="D93" s="52"/>
      <c r="E93" s="30"/>
      <c r="F93" s="52"/>
      <c r="G93" s="30"/>
    </row>
    <row r="94" spans="1:7" ht="12.75">
      <c r="A94" s="53"/>
      <c r="B94" s="54" t="s">
        <v>4</v>
      </c>
      <c r="C94" s="52"/>
      <c r="D94" s="52"/>
      <c r="E94" s="30"/>
      <c r="F94" s="52"/>
      <c r="G94" s="30"/>
    </row>
  </sheetData>
  <mergeCells count="11">
    <mergeCell ref="A4:G4"/>
    <mergeCell ref="A5:G5"/>
    <mergeCell ref="A2:G2"/>
    <mergeCell ref="A3:G3"/>
    <mergeCell ref="F7:F8"/>
    <mergeCell ref="G7:G8"/>
    <mergeCell ref="C9:F9"/>
    <mergeCell ref="A7:A8"/>
    <mergeCell ref="B7:B8"/>
    <mergeCell ref="C7:C8"/>
    <mergeCell ref="D7:E7"/>
  </mergeCells>
  <printOptions/>
  <pageMargins left="0.58" right="0.16" top="1.11" bottom="0.41" header="0.17" footer="0.1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6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МУП ЖКХ "Рыбинское"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Аня</dc:creator>
  <cp:keywords/>
  <dc:description/>
  <cp:lastModifiedBy>Admin</cp:lastModifiedBy>
  <cp:lastPrinted>2013-04-08T09:31:02Z</cp:lastPrinted>
  <dcterms:created xsi:type="dcterms:W3CDTF">2007-08-13T07:46:02Z</dcterms:created>
  <dcterms:modified xsi:type="dcterms:W3CDTF">2013-04-16T07:22:40Z</dcterms:modified>
  <cp:category/>
  <cp:version/>
  <cp:contentType/>
  <cp:contentStatus/>
</cp:coreProperties>
</file>