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9720" activeTab="0"/>
  </bookViews>
  <sheets>
    <sheet name="2-во_план 2013г" sheetId="1" r:id="rId1"/>
  </sheets>
  <externalReferences>
    <externalReference r:id="rId4"/>
    <externalReference r:id="rId5"/>
    <externalReference r:id="rId6"/>
  </externalReferences>
  <definedNames>
    <definedName name="_xlnm.Print_Titles" localSheetId="0">'2-во_план 2013г'!$11:$15</definedName>
    <definedName name="_xlnm.Print_Area" localSheetId="0">'2-во_план 2013г'!$A$1:$H$198</definedName>
  </definedNames>
  <calcPr fullCalcOnLoad="1"/>
</workbook>
</file>

<file path=xl/comments1.xml><?xml version="1.0" encoding="utf-8"?>
<comments xmlns="http://schemas.openxmlformats.org/spreadsheetml/2006/main">
  <authors>
    <author>tli</author>
  </authors>
  <commentList>
    <comment ref="D18" authorId="0">
      <text>
        <r>
          <rPr>
            <b/>
            <sz val="8"/>
            <rFont val="Tahoma"/>
            <family val="0"/>
          </rPr>
          <t>tli:</t>
        </r>
        <r>
          <rPr>
            <sz val="8"/>
            <rFont val="Tahoma"/>
            <family val="0"/>
          </rPr>
          <t xml:space="preserve">
проверить ???????</t>
        </r>
      </text>
    </comment>
    <comment ref="D152" authorId="0">
      <text>
        <r>
          <rPr>
            <b/>
            <sz val="8"/>
            <rFont val="Tahoma"/>
            <family val="0"/>
          </rPr>
          <t>tli:</t>
        </r>
        <r>
          <rPr>
            <sz val="8"/>
            <rFont val="Tahoma"/>
            <family val="0"/>
          </rPr>
          <t xml:space="preserve">
 из Производств. Программы
</t>
        </r>
      </text>
    </comment>
  </commentList>
</comments>
</file>

<file path=xl/sharedStrings.xml><?xml version="1.0" encoding="utf-8"?>
<sst xmlns="http://schemas.openxmlformats.org/spreadsheetml/2006/main" count="307" uniqueCount="235">
  <si>
    <t>Форма N 2-во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</si>
  <si>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</si>
  <si>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</si>
  <si>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</si>
  <si>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водоотведения и очистки сточных вод на 2013 год</t>
  </si>
  <si>
    <t>ОАО "Богучанская ГЭС"</t>
  </si>
  <si>
    <t>(наименование организации)</t>
  </si>
  <si>
    <t xml:space="preserve">N   </t>
  </si>
  <si>
    <t xml:space="preserve">Наименование     </t>
  </si>
  <si>
    <t xml:space="preserve">Единица  </t>
  </si>
  <si>
    <t xml:space="preserve">Значение       </t>
  </si>
  <si>
    <t>Примечание</t>
  </si>
  <si>
    <t xml:space="preserve">п/п  </t>
  </si>
  <si>
    <t xml:space="preserve">показателя      </t>
  </si>
  <si>
    <t xml:space="preserve">измерения </t>
  </si>
  <si>
    <t xml:space="preserve">показателя &lt;*&gt;    </t>
  </si>
  <si>
    <t>плановый</t>
  </si>
  <si>
    <t>фактический</t>
  </si>
  <si>
    <t>показатель</t>
  </si>
  <si>
    <t xml:space="preserve">показатель </t>
  </si>
  <si>
    <t>4а</t>
  </si>
  <si>
    <t>5а</t>
  </si>
  <si>
    <t>6=5-4</t>
  </si>
  <si>
    <t xml:space="preserve">Вид регулируемой     </t>
  </si>
  <si>
    <t xml:space="preserve">x     </t>
  </si>
  <si>
    <t>Водоотведение и очистка сточных вод</t>
  </si>
  <si>
    <t>в т.ч. Стор.потребит</t>
  </si>
  <si>
    <t xml:space="preserve">деятельности         </t>
  </si>
  <si>
    <t xml:space="preserve">Выручка от           </t>
  </si>
  <si>
    <t xml:space="preserve">тыс. руб. </t>
  </si>
  <si>
    <t>Увеличение выручки связано с ростом объемов реализации и уменьшением себестоимости</t>
  </si>
  <si>
    <t xml:space="preserve">регулируемой         </t>
  </si>
  <si>
    <t xml:space="preserve">Себестоимость        </t>
  </si>
  <si>
    <t>производимых товаров</t>
  </si>
  <si>
    <t xml:space="preserve">(оказываемых услуг)  </t>
  </si>
  <si>
    <t xml:space="preserve">по регулируемому     </t>
  </si>
  <si>
    <t>виду деятельности, в</t>
  </si>
  <si>
    <t xml:space="preserve">том числе:           </t>
  </si>
  <si>
    <t>3.1.</t>
  </si>
  <si>
    <t xml:space="preserve">расходы на оплату    </t>
  </si>
  <si>
    <t>услуг по перекачке и</t>
  </si>
  <si>
    <t xml:space="preserve">(или) очистке        </t>
  </si>
  <si>
    <t xml:space="preserve">сточных вод          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</si>
  <si>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</si>
  <si>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</si>
  <si>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</si>
  <si>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</si>
  <si>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3.2.</t>
  </si>
  <si>
    <t xml:space="preserve">расходы на           </t>
  </si>
  <si>
    <t xml:space="preserve">покупаемую           </t>
  </si>
  <si>
    <t xml:space="preserve">электрическую        </t>
  </si>
  <si>
    <t xml:space="preserve">энергию (мощность),  </t>
  </si>
  <si>
    <t xml:space="preserve">потребляемую         </t>
  </si>
  <si>
    <t xml:space="preserve">оборудованием,       </t>
  </si>
  <si>
    <t xml:space="preserve">используемым в       </t>
  </si>
  <si>
    <t xml:space="preserve">технологическом      </t>
  </si>
  <si>
    <t xml:space="preserve">процессе, в т.ч.     </t>
  </si>
  <si>
    <t>3.2 а</t>
  </si>
  <si>
    <t>Расходы по транзиту эл.энергии</t>
  </si>
  <si>
    <t>Затраты по транзиту эл.энегрии (участок РЭС-обслуживание и ремонт эл.сетей, подстанций внутри площадки для собственных нужд КОС и КНС).</t>
  </si>
  <si>
    <t>3.2.1.</t>
  </si>
  <si>
    <t xml:space="preserve">плата за мощность    </t>
  </si>
  <si>
    <t>Покупка электроэнергии производилась по одноставочному тарифу.</t>
  </si>
  <si>
    <t>3.2.2.</t>
  </si>
  <si>
    <t xml:space="preserve">мощность             </t>
  </si>
  <si>
    <t xml:space="preserve">кВт       </t>
  </si>
  <si>
    <t xml:space="preserve">оборудования         </t>
  </si>
  <si>
    <t>3.2.3.</t>
  </si>
  <si>
    <t xml:space="preserve">средневзвешенная     </t>
  </si>
  <si>
    <t xml:space="preserve">руб/кВт.ч </t>
  </si>
  <si>
    <t xml:space="preserve">стоимость 1 кВт.ч    </t>
  </si>
  <si>
    <t>3.2.4.</t>
  </si>
  <si>
    <t xml:space="preserve">объем приобретенной  </t>
  </si>
  <si>
    <t>тыс. кВт.ч</t>
  </si>
  <si>
    <t xml:space="preserve">электрической        </t>
  </si>
  <si>
    <t>кол-во=затр/цену</t>
  </si>
  <si>
    <t xml:space="preserve">энергии              </t>
  </si>
  <si>
    <t>3.3.</t>
  </si>
  <si>
    <t xml:space="preserve">химреагенты,         </t>
  </si>
  <si>
    <t xml:space="preserve">используемые в       </t>
  </si>
  <si>
    <t xml:space="preserve">процессе             </t>
  </si>
  <si>
    <t>3.4.</t>
  </si>
  <si>
    <t xml:space="preserve">труда основного      </t>
  </si>
  <si>
    <t xml:space="preserve">производственного    </t>
  </si>
  <si>
    <t xml:space="preserve">персонала            </t>
  </si>
  <si>
    <t>3.4.1.</t>
  </si>
  <si>
    <t xml:space="preserve">среднесписочная      </t>
  </si>
  <si>
    <t xml:space="preserve">чел.      </t>
  </si>
  <si>
    <t xml:space="preserve">численность          </t>
  </si>
  <si>
    <t xml:space="preserve">основного            </t>
  </si>
  <si>
    <t>3.5.</t>
  </si>
  <si>
    <t xml:space="preserve">отчисления на        </t>
  </si>
  <si>
    <t xml:space="preserve">социальные нужды     </t>
  </si>
  <si>
    <t>3.6.</t>
  </si>
  <si>
    <t>Частичное окончание срока начисления амортизации ОС</t>
  </si>
  <si>
    <t>амортизацию основных</t>
  </si>
  <si>
    <t xml:space="preserve">производственных     </t>
  </si>
  <si>
    <t xml:space="preserve">средств              </t>
  </si>
  <si>
    <t>3.7.</t>
  </si>
  <si>
    <t xml:space="preserve">расходы на аренду    </t>
  </si>
  <si>
    <t xml:space="preserve">имущества,           </t>
  </si>
  <si>
    <t xml:space="preserve">используемого в      </t>
  </si>
  <si>
    <t>3.8.</t>
  </si>
  <si>
    <t>общепроизводственные</t>
  </si>
  <si>
    <t xml:space="preserve">(цеховые) расходы, в т.ч. </t>
  </si>
  <si>
    <t>3.8.1.</t>
  </si>
  <si>
    <t xml:space="preserve">труда цехового       </t>
  </si>
  <si>
    <t>3.8.2.</t>
  </si>
  <si>
    <t xml:space="preserve">цехового персонала   </t>
  </si>
  <si>
    <t>3.9.</t>
  </si>
  <si>
    <t xml:space="preserve">общехозяйственные    </t>
  </si>
  <si>
    <t xml:space="preserve">(управленческие)     </t>
  </si>
  <si>
    <t xml:space="preserve">расходы, в том       </t>
  </si>
  <si>
    <t xml:space="preserve">числе:               </t>
  </si>
  <si>
    <t>сторон</t>
  </si>
  <si>
    <t>3.9.1.</t>
  </si>
  <si>
    <t>З/плата</t>
  </si>
  <si>
    <t>26 счет</t>
  </si>
  <si>
    <t xml:space="preserve">труда                </t>
  </si>
  <si>
    <t>25.600</t>
  </si>
  <si>
    <t>3.9.2.</t>
  </si>
  <si>
    <t>отчисл.</t>
  </si>
  <si>
    <t>3.10.</t>
  </si>
  <si>
    <t>ремонт и техническое</t>
  </si>
  <si>
    <t xml:space="preserve">обслуживание         </t>
  </si>
  <si>
    <t xml:space="preserve">основных средств, в  </t>
  </si>
  <si>
    <t>3.10.1.</t>
  </si>
  <si>
    <t xml:space="preserve">капитальный ремонт   </t>
  </si>
  <si>
    <t>Планировалось провести капитальный ремонт водонапорного коллектора, данная работа по погодным условиям перенесена на 2011 год</t>
  </si>
  <si>
    <t xml:space="preserve">основных средств     </t>
  </si>
  <si>
    <t>3.10.2.</t>
  </si>
  <si>
    <t xml:space="preserve">текущий ремонт       </t>
  </si>
  <si>
    <t>Снижение за счет недополученных услуг транспорта и механизмов  и ТМЦ</t>
  </si>
  <si>
    <t>3.10.3.</t>
  </si>
  <si>
    <t xml:space="preserve">заработная плата     </t>
  </si>
  <si>
    <t xml:space="preserve">ремонтного персонала </t>
  </si>
  <si>
    <t>3.10.4.</t>
  </si>
  <si>
    <t xml:space="preserve">социальные нужды от  </t>
  </si>
  <si>
    <t xml:space="preserve">заработной платы     </t>
  </si>
  <si>
    <t>3.11.</t>
  </si>
  <si>
    <t xml:space="preserve">расходы на услуги    </t>
  </si>
  <si>
    <t>Проведение и измерение анализов поверхностных и сточных вод, а также проведение микробиологического исследования воды по факту 2010г.</t>
  </si>
  <si>
    <t xml:space="preserve">характера,           </t>
  </si>
  <si>
    <t xml:space="preserve">выполняемые по       </t>
  </si>
  <si>
    <t xml:space="preserve">договорам с          </t>
  </si>
  <si>
    <t xml:space="preserve">организациями на     </t>
  </si>
  <si>
    <t xml:space="preserve">проведение           </t>
  </si>
  <si>
    <t>регламентных работ в</t>
  </si>
  <si>
    <t xml:space="preserve">рамках               </t>
  </si>
  <si>
    <t xml:space="preserve">технологического     </t>
  </si>
  <si>
    <t xml:space="preserve">процесса             </t>
  </si>
  <si>
    <t>3.12*</t>
  </si>
  <si>
    <t xml:space="preserve">Налоги, относисые на </t>
  </si>
  <si>
    <t>себестоимсоть</t>
  </si>
  <si>
    <t>по</t>
  </si>
  <si>
    <t>выр</t>
  </si>
  <si>
    <t>затр</t>
  </si>
  <si>
    <t>приб</t>
  </si>
  <si>
    <t xml:space="preserve">Валовая прибыль от   </t>
  </si>
  <si>
    <t xml:space="preserve"> РСПР</t>
  </si>
  <si>
    <t xml:space="preserve">продажи товаров и    </t>
  </si>
  <si>
    <t xml:space="preserve">услуг по             </t>
  </si>
  <si>
    <t xml:space="preserve">регулируемому виду   </t>
  </si>
  <si>
    <t xml:space="preserve">Чистая прибыль по    </t>
  </si>
  <si>
    <t>с учетом дох.-расх (91сч)</t>
  </si>
  <si>
    <t>налог на прибыль</t>
  </si>
  <si>
    <t>деятельности, в том  числе</t>
  </si>
  <si>
    <t>чист доход</t>
  </si>
  <si>
    <t>5.1.</t>
  </si>
  <si>
    <t xml:space="preserve">размер чистой        </t>
  </si>
  <si>
    <t>прибыли, расходуемой</t>
  </si>
  <si>
    <t xml:space="preserve">на финансирование    </t>
  </si>
  <si>
    <t xml:space="preserve">мероприятий,         </t>
  </si>
  <si>
    <t xml:space="preserve">предусмотренных      </t>
  </si>
  <si>
    <t xml:space="preserve">инвестиционной       </t>
  </si>
  <si>
    <t xml:space="preserve">программой           </t>
  </si>
  <si>
    <t xml:space="preserve">организации по       </t>
  </si>
  <si>
    <t xml:space="preserve">развитию системы     </t>
  </si>
  <si>
    <t xml:space="preserve">водоотведения и      </t>
  </si>
  <si>
    <t xml:space="preserve">(или) объектов по    </t>
  </si>
  <si>
    <t xml:space="preserve">очистке сточных вод  </t>
  </si>
  <si>
    <t xml:space="preserve">Изменение стоимости  </t>
  </si>
  <si>
    <t>По факту приобретения бытовых помещений для рабочих ВКХ не было произведено.</t>
  </si>
  <si>
    <t xml:space="preserve">основных фондов, в   </t>
  </si>
  <si>
    <t>6.1.</t>
  </si>
  <si>
    <t xml:space="preserve">за счет ввода в      </t>
  </si>
  <si>
    <t xml:space="preserve">эксплуатацию         </t>
  </si>
  <si>
    <t>6.2.</t>
  </si>
  <si>
    <t xml:space="preserve">за счет вывода из    </t>
  </si>
  <si>
    <t xml:space="preserve">эксплуатации         </t>
  </si>
  <si>
    <t xml:space="preserve">Объем сточных вод,   </t>
  </si>
  <si>
    <t>тыс. куб.</t>
  </si>
  <si>
    <t xml:space="preserve">принятых от          </t>
  </si>
  <si>
    <t xml:space="preserve">м         </t>
  </si>
  <si>
    <t xml:space="preserve">потребителей         </t>
  </si>
  <si>
    <t xml:space="preserve">оказываемых услуг    </t>
  </si>
  <si>
    <t xml:space="preserve">принятых от других   </t>
  </si>
  <si>
    <t xml:space="preserve">регулируемых         </t>
  </si>
  <si>
    <t xml:space="preserve">организаций в сфере  </t>
  </si>
  <si>
    <t xml:space="preserve">(или) очистки        </t>
  </si>
  <si>
    <t xml:space="preserve">пропущенных через    </t>
  </si>
  <si>
    <t xml:space="preserve">очистные сооружения  </t>
  </si>
  <si>
    <t xml:space="preserve">Протяженность        </t>
  </si>
  <si>
    <t xml:space="preserve">км        </t>
  </si>
  <si>
    <t xml:space="preserve">канализационных      </t>
  </si>
  <si>
    <t>сетей (в однотрубном</t>
  </si>
  <si>
    <t xml:space="preserve">исчислении)          </t>
  </si>
  <si>
    <t xml:space="preserve">Количество насосных  </t>
  </si>
  <si>
    <t xml:space="preserve">шт.       </t>
  </si>
  <si>
    <t xml:space="preserve">станций              </t>
  </si>
  <si>
    <t xml:space="preserve">Количество очистных  </t>
  </si>
  <si>
    <t xml:space="preserve">сооружений           </t>
  </si>
  <si>
    <t>13 &lt;**&gt;</t>
  </si>
  <si>
    <t xml:space="preserve">Годовая              </t>
  </si>
  <si>
    <t xml:space="preserve">бухгалтерская        </t>
  </si>
  <si>
    <t xml:space="preserve">отчетность           </t>
  </si>
  <si>
    <t xml:space="preserve">форма N 1 -          </t>
  </si>
  <si>
    <t xml:space="preserve">бухгалтерский баланс </t>
  </si>
  <si>
    <t xml:space="preserve">форма N 2 - отчет о  </t>
  </si>
  <si>
    <t xml:space="preserve">прибылях и убытках   </t>
  </si>
  <si>
    <t>форма N 3 - отчет об</t>
  </si>
  <si>
    <t xml:space="preserve">изменении капитала   </t>
  </si>
  <si>
    <t xml:space="preserve">форма N 4 - отчет о  </t>
  </si>
  <si>
    <t xml:space="preserve">движении денежных    </t>
  </si>
  <si>
    <t xml:space="preserve">форма N 5 -          </t>
  </si>
  <si>
    <t xml:space="preserve">приложение к балансу 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</si>
  <si>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</si>
  <si>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</si>
  <si>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 xml:space="preserve">Заместитель генерального директора- </t>
  </si>
  <si>
    <t>Директор Энергетического управления</t>
  </si>
  <si>
    <t>В.Д Щербачев</t>
  </si>
  <si>
    <t>В.Д.Щербачев</t>
  </si>
  <si>
    <t>И.о.начальника ПБО</t>
  </si>
  <si>
    <t>А.В. Баус</t>
  </si>
  <si>
    <t>А.А. Клещенко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</si>
</sst>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0.0"/>
    <numFmt numFmtId="167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Courier New"/>
      <family val="3"/>
    </font>
    <font>
      <b/>
      <sz val="14"/>
      <name val="Courier New"/>
      <family val="3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4"/>
      <name val="Bookman Old Style"/>
      <family val="1"/>
    </font>
    <font>
      <sz val="14"/>
      <name val="Courier New"/>
      <family val="3"/>
    </font>
    <font>
      <sz val="12"/>
      <name val="Times New Roman"/>
      <family val="1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4" fontId="19" fillId="0" borderId="19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0" borderId="19" xfId="0" applyNumberFormat="1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33" borderId="14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9" xfId="0" applyNumberFormat="1" applyFont="1" applyBorder="1" applyAlignment="1">
      <alignment horizontal="center" vertical="top" wrapText="1"/>
    </xf>
    <xf numFmtId="4" fontId="19" fillId="0" borderId="19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16" fontId="19" fillId="0" borderId="14" xfId="0" applyNumberFormat="1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16" fontId="25" fillId="0" borderId="14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14" fontId="19" fillId="0" borderId="14" xfId="0" applyNumberFormat="1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5" fillId="0" borderId="19" xfId="0" applyFont="1" applyFill="1" applyBorder="1" applyAlignment="1">
      <alignment horizontal="left" vertical="center" wrapText="1"/>
    </xf>
    <xf numFmtId="14" fontId="19" fillId="0" borderId="14" xfId="0" applyNumberFormat="1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64" fontId="19" fillId="0" borderId="14" xfId="0" applyNumberFormat="1" applyFont="1" applyFill="1" applyBorder="1" applyAlignment="1">
      <alignment horizontal="center" vertical="top" wrapText="1"/>
    </xf>
    <xf numFmtId="2" fontId="25" fillId="0" borderId="14" xfId="0" applyNumberFormat="1" applyFont="1" applyFill="1" applyBorder="1" applyAlignment="1">
      <alignment horizontal="center" vertical="top" wrapText="1"/>
    </xf>
    <xf numFmtId="14" fontId="19" fillId="0" borderId="19" xfId="0" applyNumberFormat="1" applyFont="1" applyBorder="1" applyAlignment="1">
      <alignment horizontal="center" vertical="top" wrapText="1"/>
    </xf>
    <xf numFmtId="2" fontId="25" fillId="0" borderId="19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165" fontId="19" fillId="0" borderId="10" xfId="0" applyNumberFormat="1" applyFont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66" fontId="19" fillId="0" borderId="10" xfId="0" applyNumberFormat="1" applyFont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horizontal="center" vertical="top" wrapText="1"/>
    </xf>
    <xf numFmtId="2" fontId="25" fillId="33" borderId="10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/>
    </xf>
    <xf numFmtId="167" fontId="24" fillId="0" borderId="20" xfId="58" applyFont="1" applyBorder="1" applyAlignment="1">
      <alignment/>
    </xf>
    <xf numFmtId="0" fontId="25" fillId="33" borderId="14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" fontId="19" fillId="0" borderId="19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4" fontId="25" fillId="0" borderId="10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/>
    </xf>
    <xf numFmtId="0" fontId="25" fillId="0" borderId="19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vertical="top" wrapText="1"/>
    </xf>
    <xf numFmtId="2" fontId="19" fillId="33" borderId="14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 vertical="top" wrapText="1"/>
    </xf>
    <xf numFmtId="2" fontId="19" fillId="3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2" fontId="19" fillId="35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2" fontId="19" fillId="35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boges-pbo$\&#1096;&#1072;&#1073;&#1083;&#1086;&#1085;&#1099;\&#1057;&#1090;&#1072;&#1085;&#1076;&#1072;&#1088;&#1090;&#1099;%20&#1088;&#1072;&#1089;&#1082;&#1088;&#1099;&#1090;&#1080;&#1103;%20&#1080;&#1085;&#1092;&#1086;&#1088;&#1084;&#1072;&#1094;&#1080;&#1080;\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boges-pbo$\&#1096;&#1072;&#1073;&#1083;&#1086;&#1085;&#1099;\&#1057;&#1090;&#1072;&#1085;&#1076;&#1072;&#1088;&#1090;&#1099;%20&#1088;&#1072;&#1089;&#1082;&#1088;&#1099;&#1090;&#1080;&#1103;%20&#1080;&#1085;&#1092;&#1086;&#1088;&#1084;&#1072;&#1094;&#1080;&#1080;\&#1088;&#1072;&#1089;&#1093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72;&#1073;&#1083;&#1086;&#1085;&#1099;\&#1057;&#1090;&#1072;&#1085;&#1076;&#1072;&#1088;&#1090;&#1099;%20&#1088;&#1072;&#1089;&#1082;&#1088;&#1099;&#1090;&#1080;&#1103;%20&#1080;&#1085;&#1092;&#1086;&#1088;&#1084;&#1072;&#1094;&#1080;&#1080;\2013%20&#1075;&#1086;&#1076;\&#1074;&#1086;&#1076;&#1086;&#1086;&#1090;&#1074;&#1077;&#1076;_%20201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0">
          <cell r="F40">
            <v>149276.8458654111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6">
          <cell r="E86">
            <v>298303.55137297424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во_2013г"/>
      <sheetName val="2-во_план 2013г"/>
      <sheetName val="2-во_факт 2012г"/>
      <sheetName val="4-во_план 2013г"/>
      <sheetName val="4-во_факт 2012г"/>
      <sheetName val="5-во_план 2013г"/>
      <sheetName val="5-во_факт 2012г"/>
      <sheetName val="Лист4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7"/>
  <sheetViews>
    <sheetView tabSelected="1" zoomScale="75" zoomScaleNormal="75" zoomScalePageLayoutView="0" workbookViewId="0" topLeftCell="A1">
      <pane xSplit="3" ySplit="17" topLeftCell="D137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C32" sqref="C32"/>
    </sheetView>
  </sheetViews>
  <sheetFormatPr defaultColWidth="9.140625" defaultRowHeight="12.75"/>
  <cols>
    <col min="1" max="1" width="13.8515625" style="168" customWidth="1"/>
    <col min="2" max="2" width="38.28125" style="25" customWidth="1"/>
    <col min="3" max="3" width="19.28125" style="25" customWidth="1"/>
    <col min="4" max="4" width="32.8515625" style="25" customWidth="1"/>
    <col min="5" max="5" width="23.00390625" style="25" hidden="1" customWidth="1"/>
    <col min="6" max="7" width="22.421875" style="25" hidden="1" customWidth="1"/>
    <col min="8" max="8" width="39.7109375" style="25" hidden="1" customWidth="1"/>
    <col min="9" max="9" width="9.140625" style="25" customWidth="1"/>
    <col min="10" max="10" width="11.421875" style="25" bestFit="1" customWidth="1"/>
    <col min="11" max="11" width="8.7109375" style="25" customWidth="1"/>
    <col min="12" max="12" width="9.421875" style="25" bestFit="1" customWidth="1"/>
    <col min="13" max="13" width="9.57421875" style="25" bestFit="1" customWidth="1"/>
    <col min="14" max="14" width="13.00390625" style="25" customWidth="1"/>
    <col min="15" max="15" width="9.140625" style="25" customWidth="1"/>
    <col min="16" max="16" width="10.57421875" style="25" bestFit="1" customWidth="1"/>
    <col min="17" max="17" width="13.57421875" style="25" customWidth="1"/>
    <col min="18" max="16384" width="9.140625" style="25" customWidth="1"/>
  </cols>
  <sheetData>
    <row r="1" spans="1:8" s="2" customFormat="1" ht="18.75">
      <c r="A1" s="1"/>
      <c r="D1" s="3" t="s">
        <v>0</v>
      </c>
      <c r="E1" s="3" t="s">
        <v>0</v>
      </c>
      <c r="F1" s="3"/>
      <c r="H1" s="3" t="s">
        <v>0</v>
      </c>
    </row>
    <row r="2" s="2" customFormat="1" ht="18.75">
      <c r="A2" s="4"/>
    </row>
    <row r="3" spans="1:8" s="2" customFormat="1" ht="18.75">
      <c r="A3" s="5" t="s">
        <v>1</v>
      </c>
      <c r="B3" s="5"/>
      <c r="C3" s="5"/>
      <c r="D3" s="5"/>
      <c r="E3" s="5"/>
      <c r="F3" s="5"/>
      <c r="G3" s="5"/>
      <c r="H3" s="5"/>
    </row>
    <row r="4" spans="1:8" s="2" customFormat="1" ht="18.75">
      <c r="A4" s="5" t="s">
        <v>2</v>
      </c>
      <c r="B4" s="5"/>
      <c r="C4" s="5"/>
      <c r="D4" s="5"/>
      <c r="E4" s="5"/>
      <c r="F4" s="5"/>
      <c r="G4" s="5"/>
      <c r="H4" s="5"/>
    </row>
    <row r="5" spans="1:8" s="2" customFormat="1" ht="18.75">
      <c r="A5" s="5" t="s">
        <v>3</v>
      </c>
      <c r="B5" s="5"/>
      <c r="C5" s="5"/>
      <c r="D5" s="5"/>
      <c r="E5" s="5"/>
      <c r="F5" s="5"/>
      <c r="G5" s="5"/>
      <c r="H5" s="5"/>
    </row>
    <row r="6" spans="1:8" s="2" customFormat="1" ht="18.75">
      <c r="A6" s="5" t="s">
        <v>4</v>
      </c>
      <c r="B6" s="5"/>
      <c r="C6" s="5"/>
      <c r="D6" s="5"/>
      <c r="E6" s="5"/>
      <c r="F6" s="5"/>
      <c r="G6" s="5"/>
      <c r="H6" s="5"/>
    </row>
    <row r="7" s="2" customFormat="1" ht="18.75">
      <c r="A7" s="4"/>
    </row>
    <row r="8" spans="1:8" s="2" customFormat="1" ht="19.5">
      <c r="A8" s="6" t="s">
        <v>5</v>
      </c>
      <c r="B8" s="6"/>
      <c r="C8" s="6"/>
      <c r="D8" s="6"/>
      <c r="E8" s="6"/>
      <c r="F8" s="6"/>
      <c r="G8" s="6"/>
      <c r="H8" s="6"/>
    </row>
    <row r="9" spans="1:8" s="2" customFormat="1" ht="19.5">
      <c r="A9" s="7" t="s">
        <v>6</v>
      </c>
      <c r="B9" s="7"/>
      <c r="C9" s="7"/>
      <c r="D9" s="7"/>
      <c r="E9" s="7"/>
      <c r="F9" s="7"/>
      <c r="G9" s="7"/>
      <c r="H9" s="7"/>
    </row>
    <row r="10" s="2" customFormat="1" ht="19.5" thickBot="1">
      <c r="A10" s="4"/>
    </row>
    <row r="11" spans="1:8" s="2" customFormat="1" ht="18.75">
      <c r="A11" s="8" t="s">
        <v>7</v>
      </c>
      <c r="B11" s="9" t="s">
        <v>8</v>
      </c>
      <c r="C11" s="9" t="s">
        <v>9</v>
      </c>
      <c r="D11" s="10" t="s">
        <v>10</v>
      </c>
      <c r="E11" s="11"/>
      <c r="F11" s="12"/>
      <c r="G11" s="9"/>
      <c r="H11" s="13" t="s">
        <v>11</v>
      </c>
    </row>
    <row r="12" spans="1:8" s="2" customFormat="1" ht="19.5" thickBot="1">
      <c r="A12" s="14" t="s">
        <v>12</v>
      </c>
      <c r="B12" s="15" t="s">
        <v>13</v>
      </c>
      <c r="C12" s="15" t="s">
        <v>14</v>
      </c>
      <c r="D12" s="16" t="s">
        <v>15</v>
      </c>
      <c r="E12" s="17"/>
      <c r="F12" s="18"/>
      <c r="G12" s="15"/>
      <c r="H12" s="19"/>
    </row>
    <row r="13" spans="1:8" s="2" customFormat="1" ht="18.75">
      <c r="A13" s="13"/>
      <c r="B13" s="13"/>
      <c r="C13" s="13"/>
      <c r="D13" s="20" t="s">
        <v>16</v>
      </c>
      <c r="E13" s="20"/>
      <c r="F13" s="20" t="s">
        <v>17</v>
      </c>
      <c r="G13" s="20"/>
      <c r="H13" s="13"/>
    </row>
    <row r="14" spans="1:8" s="2" customFormat="1" ht="19.5" thickBot="1">
      <c r="A14" s="19"/>
      <c r="B14" s="19"/>
      <c r="C14" s="19"/>
      <c r="D14" s="15" t="s">
        <v>18</v>
      </c>
      <c r="E14" s="15"/>
      <c r="F14" s="15" t="s">
        <v>19</v>
      </c>
      <c r="G14" s="15"/>
      <c r="H14" s="19"/>
    </row>
    <row r="15" spans="1:8" s="2" customFormat="1" ht="19.5" thickBot="1">
      <c r="A15" s="14">
        <v>1</v>
      </c>
      <c r="B15" s="15">
        <v>2</v>
      </c>
      <c r="C15" s="15">
        <v>3</v>
      </c>
      <c r="D15" s="15">
        <v>4</v>
      </c>
      <c r="E15" s="15" t="s">
        <v>20</v>
      </c>
      <c r="F15" s="15">
        <v>5</v>
      </c>
      <c r="G15" s="15" t="s">
        <v>21</v>
      </c>
      <c r="H15" s="15" t="s">
        <v>22</v>
      </c>
    </row>
    <row r="16" spans="1:8" ht="15" customHeight="1">
      <c r="A16" s="21">
        <v>1</v>
      </c>
      <c r="B16" s="22" t="s">
        <v>23</v>
      </c>
      <c r="C16" s="21" t="s">
        <v>24</v>
      </c>
      <c r="D16" s="21" t="s">
        <v>25</v>
      </c>
      <c r="E16" s="23" t="s">
        <v>26</v>
      </c>
      <c r="F16" s="21" t="s">
        <v>25</v>
      </c>
      <c r="G16" s="23" t="s">
        <v>26</v>
      </c>
      <c r="H16" s="24"/>
    </row>
    <row r="17" spans="1:8" ht="26.25" customHeight="1" thickBot="1">
      <c r="A17" s="26"/>
      <c r="B17" s="27" t="s">
        <v>27</v>
      </c>
      <c r="C17" s="26"/>
      <c r="D17" s="26"/>
      <c r="E17" s="28"/>
      <c r="F17" s="26"/>
      <c r="G17" s="28"/>
      <c r="H17" s="29"/>
    </row>
    <row r="18" spans="1:8" ht="16.5" customHeight="1">
      <c r="A18" s="21">
        <v>2</v>
      </c>
      <c r="B18" s="22" t="s">
        <v>28</v>
      </c>
      <c r="C18" s="24" t="s">
        <v>29</v>
      </c>
      <c r="D18" s="30">
        <v>28718.15</v>
      </c>
      <c r="E18" s="31">
        <f>E152*191.63</f>
        <v>7603.8784</v>
      </c>
      <c r="F18" s="30">
        <f>F152*216.14</f>
        <v>0</v>
      </c>
      <c r="G18" s="32">
        <v>8104.93</v>
      </c>
      <c r="H18" s="33" t="s">
        <v>30</v>
      </c>
    </row>
    <row r="19" spans="1:8" ht="16.5" customHeight="1">
      <c r="A19" s="34"/>
      <c r="B19" s="22" t="s">
        <v>31</v>
      </c>
      <c r="C19" s="35"/>
      <c r="D19" s="36"/>
      <c r="E19" s="37"/>
      <c r="F19" s="36"/>
      <c r="G19" s="38"/>
      <c r="H19" s="39"/>
    </row>
    <row r="20" spans="1:8" ht="21.75" customHeight="1" thickBot="1">
      <c r="A20" s="26"/>
      <c r="B20" s="27" t="s">
        <v>27</v>
      </c>
      <c r="C20" s="29"/>
      <c r="D20" s="40"/>
      <c r="E20" s="41"/>
      <c r="F20" s="40"/>
      <c r="G20" s="38"/>
      <c r="H20" s="39"/>
    </row>
    <row r="21" spans="1:8" ht="18" customHeight="1">
      <c r="A21" s="21">
        <v>3</v>
      </c>
      <c r="B21" s="22" t="s">
        <v>32</v>
      </c>
      <c r="C21" s="24" t="s">
        <v>29</v>
      </c>
      <c r="D21" s="42">
        <v>28193.27</v>
      </c>
      <c r="E21" s="43">
        <f>D21/D$152*E$152</f>
        <v>8648.696974101276</v>
      </c>
      <c r="F21" s="42"/>
      <c r="G21" s="43"/>
      <c r="H21" s="24"/>
    </row>
    <row r="22" spans="1:8" ht="18" customHeight="1">
      <c r="A22" s="34"/>
      <c r="B22" s="22" t="s">
        <v>33</v>
      </c>
      <c r="C22" s="35"/>
      <c r="D22" s="44"/>
      <c r="E22" s="45"/>
      <c r="F22" s="44"/>
      <c r="G22" s="45"/>
      <c r="H22" s="35"/>
    </row>
    <row r="23" spans="1:8" ht="18" customHeight="1">
      <c r="A23" s="34"/>
      <c r="B23" s="22" t="s">
        <v>34</v>
      </c>
      <c r="C23" s="35"/>
      <c r="D23" s="44"/>
      <c r="E23" s="45"/>
      <c r="F23" s="44"/>
      <c r="G23" s="45"/>
      <c r="H23" s="35"/>
    </row>
    <row r="24" spans="1:8" ht="18" customHeight="1">
      <c r="A24" s="34"/>
      <c r="B24" s="22" t="s">
        <v>35</v>
      </c>
      <c r="C24" s="35"/>
      <c r="D24" s="44"/>
      <c r="E24" s="45"/>
      <c r="F24" s="44"/>
      <c r="G24" s="45"/>
      <c r="H24" s="35"/>
    </row>
    <row r="25" spans="1:8" ht="18" customHeight="1">
      <c r="A25" s="34"/>
      <c r="B25" s="22" t="s">
        <v>36</v>
      </c>
      <c r="C25" s="35"/>
      <c r="D25" s="44"/>
      <c r="E25" s="45"/>
      <c r="F25" s="44"/>
      <c r="G25" s="45"/>
      <c r="H25" s="35"/>
    </row>
    <row r="26" spans="1:8" ht="18" customHeight="1" thickBot="1">
      <c r="A26" s="26"/>
      <c r="B26" s="27" t="s">
        <v>37</v>
      </c>
      <c r="C26" s="29"/>
      <c r="D26" s="46"/>
      <c r="E26" s="47"/>
      <c r="F26" s="46"/>
      <c r="G26" s="47"/>
      <c r="H26" s="29"/>
    </row>
    <row r="27" spans="1:8" ht="17.25" customHeight="1">
      <c r="A27" s="48" t="s">
        <v>38</v>
      </c>
      <c r="B27" s="22" t="s">
        <v>39</v>
      </c>
      <c r="C27" s="24" t="s">
        <v>29</v>
      </c>
      <c r="D27" s="49"/>
      <c r="E27" s="49">
        <v>0</v>
      </c>
      <c r="F27" s="49">
        <v>0</v>
      </c>
      <c r="G27" s="49">
        <v>0</v>
      </c>
      <c r="H27" s="24"/>
    </row>
    <row r="28" spans="1:8" ht="17.25" customHeight="1">
      <c r="A28" s="50"/>
      <c r="B28" s="22" t="s">
        <v>40</v>
      </c>
      <c r="C28" s="35"/>
      <c r="D28" s="51"/>
      <c r="E28" s="51"/>
      <c r="F28" s="51"/>
      <c r="G28" s="51"/>
      <c r="H28" s="35"/>
    </row>
    <row r="29" spans="1:8" ht="17.25" customHeight="1">
      <c r="A29" s="50"/>
      <c r="B29" s="22" t="s">
        <v>41</v>
      </c>
      <c r="C29" s="35"/>
      <c r="D29" s="51"/>
      <c r="E29" s="51"/>
      <c r="F29" s="51"/>
      <c r="G29" s="51"/>
      <c r="H29" s="35"/>
    </row>
    <row r="30" spans="1:8" ht="17.25" customHeight="1" thickBot="1">
      <c r="A30" s="52"/>
      <c r="B30" s="27" t="s">
        <v>42</v>
      </c>
      <c r="C30" s="29"/>
      <c r="D30" s="53"/>
      <c r="E30" s="53"/>
      <c r="F30" s="53"/>
      <c r="G30" s="53"/>
      <c r="H30" s="29"/>
    </row>
    <row r="31" spans="1:8" ht="18.75" customHeight="1" thickBot="1">
      <c r="A31" s="54"/>
      <c r="B31" s="27" t="s">
        <v>43</v>
      </c>
      <c r="C31" s="27" t="s">
        <v>44</v>
      </c>
      <c r="D31" s="55">
        <v>0</v>
      </c>
      <c r="E31" s="55">
        <v>0</v>
      </c>
      <c r="F31" s="55">
        <v>0</v>
      </c>
      <c r="G31" s="55">
        <v>0</v>
      </c>
      <c r="H31" s="27"/>
    </row>
    <row r="32" spans="1:8" ht="19.5" thickBot="1">
      <c r="A32" s="54"/>
      <c r="B32" s="27" t="s">
        <v>45</v>
      </c>
      <c r="C32" s="27" t="s">
        <v>46</v>
      </c>
      <c r="D32" s="55">
        <v>0</v>
      </c>
      <c r="E32" s="55">
        <v>0</v>
      </c>
      <c r="F32" s="55">
        <v>0</v>
      </c>
      <c r="G32" s="55">
        <v>0</v>
      </c>
      <c r="H32" s="27"/>
    </row>
    <row r="33" spans="1:8" ht="16.5" customHeight="1">
      <c r="A33" s="48" t="s">
        <v>47</v>
      </c>
      <c r="B33" s="22" t="s">
        <v>48</v>
      </c>
      <c r="C33" s="24" t="s">
        <v>29</v>
      </c>
      <c r="D33" s="42">
        <v>779.9</v>
      </c>
      <c r="E33" s="43">
        <f>D33/D$152*E$152</f>
        <v>239.24570545032856</v>
      </c>
      <c r="F33" s="56"/>
      <c r="G33" s="57"/>
      <c r="H33" s="33"/>
    </row>
    <row r="34" spans="1:8" ht="16.5" customHeight="1">
      <c r="A34" s="50"/>
      <c r="B34" s="22" t="s">
        <v>49</v>
      </c>
      <c r="C34" s="35"/>
      <c r="D34" s="44"/>
      <c r="E34" s="45"/>
      <c r="F34" s="58"/>
      <c r="G34" s="59"/>
      <c r="H34" s="39"/>
    </row>
    <row r="35" spans="1:8" ht="16.5" customHeight="1">
      <c r="A35" s="50"/>
      <c r="B35" s="22" t="s">
        <v>50</v>
      </c>
      <c r="C35" s="35"/>
      <c r="D35" s="44"/>
      <c r="E35" s="45"/>
      <c r="F35" s="58"/>
      <c r="G35" s="59"/>
      <c r="H35" s="39"/>
    </row>
    <row r="36" spans="1:8" ht="16.5" customHeight="1">
      <c r="A36" s="50"/>
      <c r="B36" s="22" t="s">
        <v>51</v>
      </c>
      <c r="C36" s="35"/>
      <c r="D36" s="44"/>
      <c r="E36" s="45"/>
      <c r="F36" s="58"/>
      <c r="G36" s="59"/>
      <c r="H36" s="39"/>
    </row>
    <row r="37" spans="1:8" ht="16.5" customHeight="1">
      <c r="A37" s="50"/>
      <c r="B37" s="22" t="s">
        <v>52</v>
      </c>
      <c r="C37" s="35"/>
      <c r="D37" s="44"/>
      <c r="E37" s="45"/>
      <c r="F37" s="58"/>
      <c r="G37" s="59"/>
      <c r="H37" s="39"/>
    </row>
    <row r="38" spans="1:8" ht="16.5" customHeight="1">
      <c r="A38" s="50"/>
      <c r="B38" s="22" t="s">
        <v>53</v>
      </c>
      <c r="C38" s="35"/>
      <c r="D38" s="44"/>
      <c r="E38" s="45"/>
      <c r="F38" s="58"/>
      <c r="G38" s="59"/>
      <c r="H38" s="39"/>
    </row>
    <row r="39" spans="1:8" ht="16.5" customHeight="1">
      <c r="A39" s="50"/>
      <c r="B39" s="22" t="s">
        <v>54</v>
      </c>
      <c r="C39" s="35"/>
      <c r="D39" s="44"/>
      <c r="E39" s="45"/>
      <c r="F39" s="58"/>
      <c r="G39" s="59"/>
      <c r="H39" s="39"/>
    </row>
    <row r="40" spans="1:8" ht="16.5" customHeight="1">
      <c r="A40" s="50"/>
      <c r="B40" s="22" t="s">
        <v>55</v>
      </c>
      <c r="C40" s="35"/>
      <c r="D40" s="44"/>
      <c r="E40" s="45"/>
      <c r="F40" s="58"/>
      <c r="G40" s="59"/>
      <c r="H40" s="39"/>
    </row>
    <row r="41" spans="1:8" ht="16.5" customHeight="1" thickBot="1">
      <c r="A41" s="52"/>
      <c r="B41" s="27" t="s">
        <v>56</v>
      </c>
      <c r="C41" s="29"/>
      <c r="D41" s="46"/>
      <c r="E41" s="47"/>
      <c r="F41" s="60"/>
      <c r="G41" s="54"/>
      <c r="H41" s="61"/>
    </row>
    <row r="42" spans="1:8" ht="39.75" customHeight="1" hidden="1">
      <c r="A42" s="62" t="s">
        <v>57</v>
      </c>
      <c r="B42" s="27" t="s">
        <v>58</v>
      </c>
      <c r="C42" s="27"/>
      <c r="D42" s="63">
        <v>0</v>
      </c>
      <c r="E42" s="63">
        <v>0</v>
      </c>
      <c r="F42" s="55"/>
      <c r="G42" s="55"/>
      <c r="H42" s="64" t="s">
        <v>59</v>
      </c>
    </row>
    <row r="43" spans="1:8" ht="16.5" customHeight="1" thickBot="1">
      <c r="A43" s="65" t="s">
        <v>60</v>
      </c>
      <c r="B43" s="27" t="s">
        <v>61</v>
      </c>
      <c r="C43" s="27" t="s">
        <v>29</v>
      </c>
      <c r="D43" s="66">
        <v>0</v>
      </c>
      <c r="E43" s="66">
        <v>0</v>
      </c>
      <c r="F43" s="66">
        <v>0</v>
      </c>
      <c r="G43" s="66">
        <v>0</v>
      </c>
      <c r="H43" s="67" t="s">
        <v>62</v>
      </c>
    </row>
    <row r="44" spans="1:8" ht="16.5" customHeight="1">
      <c r="A44" s="68" t="s">
        <v>63</v>
      </c>
      <c r="B44" s="22" t="s">
        <v>64</v>
      </c>
      <c r="C44" s="69" t="s">
        <v>65</v>
      </c>
      <c r="D44" s="49">
        <v>0</v>
      </c>
      <c r="E44" s="49">
        <v>0</v>
      </c>
      <c r="F44" s="49">
        <v>0</v>
      </c>
      <c r="G44" s="49">
        <v>0</v>
      </c>
      <c r="H44" s="70"/>
    </row>
    <row r="45" spans="1:16" ht="16.5" customHeight="1" thickBot="1">
      <c r="A45" s="71"/>
      <c r="B45" s="27" t="s">
        <v>66</v>
      </c>
      <c r="C45" s="54"/>
      <c r="D45" s="53"/>
      <c r="E45" s="53"/>
      <c r="F45" s="53"/>
      <c r="G45" s="53"/>
      <c r="H45" s="72"/>
      <c r="P45" s="25">
        <f>E48*E46</f>
        <v>239.24570545032856</v>
      </c>
    </row>
    <row r="46" spans="1:10" ht="16.5" customHeight="1">
      <c r="A46" s="68" t="s">
        <v>67</v>
      </c>
      <c r="B46" s="22" t="s">
        <v>68</v>
      </c>
      <c r="C46" s="24" t="s">
        <v>69</v>
      </c>
      <c r="D46" s="73">
        <f>D33/D48</f>
        <v>2.2249863773433107</v>
      </c>
      <c r="E46" s="49">
        <f>D46</f>
        <v>2.2249863773433107</v>
      </c>
      <c r="F46" s="74" t="e">
        <f>F33/F48</f>
        <v>#DIV/0!</v>
      </c>
      <c r="G46" s="74" t="e">
        <f>F46</f>
        <v>#DIV/0!</v>
      </c>
      <c r="H46" s="24"/>
      <c r="J46" s="25" t="e">
        <f>F33/F48</f>
        <v>#DIV/0!</v>
      </c>
    </row>
    <row r="47" spans="1:8" ht="16.5" customHeight="1" thickBot="1">
      <c r="A47" s="71"/>
      <c r="B47" s="27" t="s">
        <v>70</v>
      </c>
      <c r="C47" s="29"/>
      <c r="D47" s="75"/>
      <c r="E47" s="53"/>
      <c r="F47" s="76"/>
      <c r="G47" s="76"/>
      <c r="H47" s="29"/>
    </row>
    <row r="48" spans="1:8" ht="16.5" customHeight="1">
      <c r="A48" s="68" t="s">
        <v>71</v>
      </c>
      <c r="B48" s="22" t="s">
        <v>72</v>
      </c>
      <c r="C48" s="24" t="s">
        <v>73</v>
      </c>
      <c r="D48" s="56">
        <v>350.519</v>
      </c>
      <c r="E48" s="43">
        <f>D48/D$152*E$152</f>
        <v>107.52681809045227</v>
      </c>
      <c r="F48" s="21"/>
      <c r="G48" s="74" t="e">
        <f>G33/G46</f>
        <v>#DIV/0!</v>
      </c>
      <c r="H48" s="24"/>
    </row>
    <row r="49" spans="1:10" ht="16.5" customHeight="1">
      <c r="A49" s="77"/>
      <c r="B49" s="22" t="s">
        <v>74</v>
      </c>
      <c r="C49" s="35"/>
      <c r="D49" s="58"/>
      <c r="E49" s="59"/>
      <c r="F49" s="34"/>
      <c r="G49" s="78"/>
      <c r="H49" s="35"/>
      <c r="J49" s="79" t="s">
        <v>75</v>
      </c>
    </row>
    <row r="50" spans="1:8" ht="19.5" thickBot="1">
      <c r="A50" s="71"/>
      <c r="B50" s="27" t="s">
        <v>76</v>
      </c>
      <c r="C50" s="29"/>
      <c r="D50" s="60"/>
      <c r="E50" s="54"/>
      <c r="F50" s="26"/>
      <c r="G50" s="76"/>
      <c r="H50" s="29"/>
    </row>
    <row r="51" spans="1:8" ht="17.25" customHeight="1">
      <c r="A51" s="48" t="s">
        <v>77</v>
      </c>
      <c r="B51" s="22" t="s">
        <v>48</v>
      </c>
      <c r="C51" s="24" t="s">
        <v>29</v>
      </c>
      <c r="D51" s="21">
        <v>0</v>
      </c>
      <c r="E51" s="21">
        <v>0</v>
      </c>
      <c r="F51" s="21">
        <v>0</v>
      </c>
      <c r="G51" s="21">
        <v>0</v>
      </c>
      <c r="H51" s="24"/>
    </row>
    <row r="52" spans="1:8" ht="17.25" customHeight="1">
      <c r="A52" s="50"/>
      <c r="B52" s="22" t="s">
        <v>78</v>
      </c>
      <c r="C52" s="35"/>
      <c r="D52" s="34"/>
      <c r="E52" s="34"/>
      <c r="F52" s="34"/>
      <c r="G52" s="34"/>
      <c r="H52" s="35"/>
    </row>
    <row r="53" spans="1:8" ht="17.25" customHeight="1">
      <c r="A53" s="50"/>
      <c r="B53" s="22" t="s">
        <v>79</v>
      </c>
      <c r="C53" s="35"/>
      <c r="D53" s="34"/>
      <c r="E53" s="34"/>
      <c r="F53" s="34"/>
      <c r="G53" s="34"/>
      <c r="H53" s="35"/>
    </row>
    <row r="54" spans="1:8" ht="17.25" customHeight="1">
      <c r="A54" s="50"/>
      <c r="B54" s="22" t="s">
        <v>55</v>
      </c>
      <c r="C54" s="35"/>
      <c r="D54" s="34"/>
      <c r="E54" s="34"/>
      <c r="F54" s="34"/>
      <c r="G54" s="34"/>
      <c r="H54" s="35"/>
    </row>
    <row r="55" spans="1:8" ht="17.25" customHeight="1" thickBot="1">
      <c r="A55" s="52"/>
      <c r="B55" s="27" t="s">
        <v>80</v>
      </c>
      <c r="C55" s="29"/>
      <c r="D55" s="26"/>
      <c r="E55" s="26"/>
      <c r="F55" s="26"/>
      <c r="G55" s="26"/>
      <c r="H55" s="29"/>
    </row>
    <row r="56" spans="1:8" ht="17.25" customHeight="1">
      <c r="A56" s="48" t="s">
        <v>81</v>
      </c>
      <c r="B56" s="22" t="s">
        <v>39</v>
      </c>
      <c r="C56" s="24" t="s">
        <v>29</v>
      </c>
      <c r="D56" s="42">
        <v>5172.77</v>
      </c>
      <c r="E56" s="43">
        <f>D56/D$152*E$152</f>
        <v>1586.8226795516046</v>
      </c>
      <c r="F56" s="42"/>
      <c r="G56" s="43" t="e">
        <f>F56/(F56+F104)*705.249</f>
        <v>#DIV/0!</v>
      </c>
      <c r="H56" s="24"/>
    </row>
    <row r="57" spans="1:8" ht="17.25" customHeight="1">
      <c r="A57" s="50"/>
      <c r="B57" s="22" t="s">
        <v>82</v>
      </c>
      <c r="C57" s="35"/>
      <c r="D57" s="44"/>
      <c r="E57" s="45"/>
      <c r="F57" s="44"/>
      <c r="G57" s="45"/>
      <c r="H57" s="35"/>
    </row>
    <row r="58" spans="1:8" ht="17.25" customHeight="1">
      <c r="A58" s="50"/>
      <c r="B58" s="22" t="s">
        <v>83</v>
      </c>
      <c r="C58" s="35"/>
      <c r="D58" s="44"/>
      <c r="E58" s="45"/>
      <c r="F58" s="44"/>
      <c r="G58" s="45"/>
      <c r="H58" s="35"/>
    </row>
    <row r="59" spans="1:8" ht="16.5" customHeight="1" thickBot="1">
      <c r="A59" s="52"/>
      <c r="B59" s="27" t="s">
        <v>84</v>
      </c>
      <c r="C59" s="29"/>
      <c r="D59" s="46"/>
      <c r="E59" s="47"/>
      <c r="F59" s="46"/>
      <c r="G59" s="47"/>
      <c r="H59" s="29"/>
    </row>
    <row r="60" spans="1:8" ht="15.75" customHeight="1">
      <c r="A60" s="68" t="s">
        <v>85</v>
      </c>
      <c r="B60" s="22" t="s">
        <v>86</v>
      </c>
      <c r="C60" s="24" t="s">
        <v>87</v>
      </c>
      <c r="D60" s="49">
        <v>18</v>
      </c>
      <c r="E60" s="80">
        <f>D60/D$152*E$152</f>
        <v>5.5217626594511025</v>
      </c>
      <c r="F60" s="81">
        <v>18</v>
      </c>
      <c r="G60" s="82" t="e">
        <f>F60/F152*G152</f>
        <v>#DIV/0!</v>
      </c>
      <c r="H60" s="24"/>
    </row>
    <row r="61" spans="1:8" ht="15.75" customHeight="1">
      <c r="A61" s="77"/>
      <c r="B61" s="22" t="s">
        <v>88</v>
      </c>
      <c r="C61" s="35"/>
      <c r="D61" s="51"/>
      <c r="E61" s="59"/>
      <c r="F61" s="83"/>
      <c r="G61" s="59"/>
      <c r="H61" s="35"/>
    </row>
    <row r="62" spans="1:8" ht="15.75" customHeight="1">
      <c r="A62" s="77"/>
      <c r="B62" s="22" t="s">
        <v>89</v>
      </c>
      <c r="C62" s="35"/>
      <c r="D62" s="51"/>
      <c r="E62" s="59"/>
      <c r="F62" s="83"/>
      <c r="G62" s="59"/>
      <c r="H62" s="35"/>
    </row>
    <row r="63" spans="1:8" ht="15.75" customHeight="1">
      <c r="A63" s="77"/>
      <c r="B63" s="22" t="s">
        <v>83</v>
      </c>
      <c r="C63" s="35"/>
      <c r="D63" s="51"/>
      <c r="E63" s="59"/>
      <c r="F63" s="83"/>
      <c r="G63" s="59"/>
      <c r="H63" s="35"/>
    </row>
    <row r="64" spans="1:8" ht="15.75" customHeight="1" thickBot="1">
      <c r="A64" s="71"/>
      <c r="B64" s="27" t="s">
        <v>84</v>
      </c>
      <c r="C64" s="29"/>
      <c r="D64" s="53"/>
      <c r="E64" s="54"/>
      <c r="F64" s="84"/>
      <c r="G64" s="54"/>
      <c r="H64" s="29"/>
    </row>
    <row r="65" spans="1:8" ht="17.25" customHeight="1">
      <c r="A65" s="48" t="s">
        <v>90</v>
      </c>
      <c r="B65" s="22" t="s">
        <v>91</v>
      </c>
      <c r="C65" s="24" t="s">
        <v>29</v>
      </c>
      <c r="D65" s="42">
        <v>1619.08</v>
      </c>
      <c r="E65" s="43">
        <f>D65/D$152*E$152</f>
        <v>496.67641592578275</v>
      </c>
      <c r="F65" s="42"/>
      <c r="G65" s="43" t="e">
        <f>185.175/(G56+G104)*G56</f>
        <v>#DIV/0!</v>
      </c>
      <c r="H65" s="85"/>
    </row>
    <row r="66" spans="1:8" ht="17.25" customHeight="1">
      <c r="A66" s="50"/>
      <c r="B66" s="22" t="s">
        <v>92</v>
      </c>
      <c r="C66" s="35"/>
      <c r="D66" s="44"/>
      <c r="E66" s="45"/>
      <c r="F66" s="44"/>
      <c r="G66" s="45"/>
      <c r="H66" s="86"/>
    </row>
    <row r="67" spans="1:8" ht="17.25" customHeight="1">
      <c r="A67" s="50"/>
      <c r="B67" s="22" t="s">
        <v>89</v>
      </c>
      <c r="C67" s="35"/>
      <c r="D67" s="44"/>
      <c r="E67" s="45"/>
      <c r="F67" s="44"/>
      <c r="G67" s="45"/>
      <c r="H67" s="86"/>
    </row>
    <row r="68" spans="1:8" ht="17.25" customHeight="1">
      <c r="A68" s="50"/>
      <c r="B68" s="22" t="s">
        <v>83</v>
      </c>
      <c r="C68" s="35"/>
      <c r="D68" s="44"/>
      <c r="E68" s="45"/>
      <c r="F68" s="44"/>
      <c r="G68" s="45"/>
      <c r="H68" s="86"/>
    </row>
    <row r="69" spans="1:8" ht="18.75" customHeight="1" thickBot="1">
      <c r="A69" s="52"/>
      <c r="B69" s="27" t="s">
        <v>84</v>
      </c>
      <c r="C69" s="29"/>
      <c r="D69" s="46"/>
      <c r="E69" s="47"/>
      <c r="F69" s="46"/>
      <c r="G69" s="47"/>
      <c r="H69" s="87"/>
    </row>
    <row r="70" spans="1:8" ht="18" customHeight="1">
      <c r="A70" s="48" t="s">
        <v>93</v>
      </c>
      <c r="B70" s="22" t="s">
        <v>48</v>
      </c>
      <c r="C70" s="24" t="s">
        <v>29</v>
      </c>
      <c r="D70" s="42">
        <v>2134.84</v>
      </c>
      <c r="E70" s="43">
        <f>D70/D$152*E$152</f>
        <v>654.8933219945884</v>
      </c>
      <c r="F70" s="30"/>
      <c r="G70" s="32"/>
      <c r="H70" s="88" t="s">
        <v>94</v>
      </c>
    </row>
    <row r="71" spans="1:8" ht="18" customHeight="1">
      <c r="A71" s="50"/>
      <c r="B71" s="22" t="s">
        <v>95</v>
      </c>
      <c r="C71" s="35"/>
      <c r="D71" s="44"/>
      <c r="E71" s="45"/>
      <c r="F71" s="36"/>
      <c r="G71" s="38"/>
      <c r="H71" s="89"/>
    </row>
    <row r="72" spans="1:8" ht="18" customHeight="1">
      <c r="A72" s="50"/>
      <c r="B72" s="22" t="s">
        <v>96</v>
      </c>
      <c r="C72" s="35"/>
      <c r="D72" s="44"/>
      <c r="E72" s="45"/>
      <c r="F72" s="36"/>
      <c r="G72" s="38"/>
      <c r="H72" s="90"/>
    </row>
    <row r="73" spans="1:8" ht="20.25" customHeight="1" thickBot="1">
      <c r="A73" s="52"/>
      <c r="B73" s="27" t="s">
        <v>97</v>
      </c>
      <c r="C73" s="29"/>
      <c r="D73" s="46"/>
      <c r="E73" s="47"/>
      <c r="F73" s="40"/>
      <c r="G73" s="91"/>
      <c r="H73" s="92"/>
    </row>
    <row r="74" spans="1:8" ht="18" customHeight="1">
      <c r="A74" s="48" t="s">
        <v>98</v>
      </c>
      <c r="B74" s="22" t="s">
        <v>99</v>
      </c>
      <c r="C74" s="24" t="s">
        <v>29</v>
      </c>
      <c r="D74" s="21">
        <v>0</v>
      </c>
      <c r="E74" s="57">
        <v>0</v>
      </c>
      <c r="F74" s="56">
        <v>0.005690000000000001</v>
      </c>
      <c r="G74" s="57">
        <v>0</v>
      </c>
      <c r="H74" s="24"/>
    </row>
    <row r="75" spans="1:8" ht="18" customHeight="1">
      <c r="A75" s="50"/>
      <c r="B75" s="22" t="s">
        <v>100</v>
      </c>
      <c r="C75" s="35"/>
      <c r="D75" s="34"/>
      <c r="E75" s="59"/>
      <c r="F75" s="34"/>
      <c r="G75" s="59"/>
      <c r="H75" s="35"/>
    </row>
    <row r="76" spans="1:8" ht="18" customHeight="1">
      <c r="A76" s="50"/>
      <c r="B76" s="22" t="s">
        <v>101</v>
      </c>
      <c r="C76" s="35"/>
      <c r="D76" s="34"/>
      <c r="E76" s="59"/>
      <c r="F76" s="34"/>
      <c r="G76" s="59"/>
      <c r="H76" s="35"/>
    </row>
    <row r="77" spans="1:8" ht="18" customHeight="1">
      <c r="A77" s="50"/>
      <c r="B77" s="22" t="s">
        <v>55</v>
      </c>
      <c r="C77" s="35"/>
      <c r="D77" s="34"/>
      <c r="E77" s="59"/>
      <c r="F77" s="34"/>
      <c r="G77" s="59"/>
      <c r="H77" s="35"/>
    </row>
    <row r="78" spans="1:8" ht="18" customHeight="1" thickBot="1">
      <c r="A78" s="52"/>
      <c r="B78" s="27" t="s">
        <v>80</v>
      </c>
      <c r="C78" s="29"/>
      <c r="D78" s="26"/>
      <c r="E78" s="54"/>
      <c r="F78" s="26"/>
      <c r="G78" s="93"/>
      <c r="H78" s="29"/>
    </row>
    <row r="79" spans="1:8" ht="17.25" customHeight="1">
      <c r="A79" s="48" t="s">
        <v>102</v>
      </c>
      <c r="B79" s="22" t="s">
        <v>103</v>
      </c>
      <c r="C79" s="24" t="s">
        <v>29</v>
      </c>
      <c r="D79" s="42">
        <v>1517.95</v>
      </c>
      <c r="E79" s="43">
        <f>D79/D$152*E$152</f>
        <v>465.6533127174333</v>
      </c>
      <c r="F79" s="42"/>
      <c r="G79" s="32"/>
      <c r="H79" s="94"/>
    </row>
    <row r="80" spans="1:8" ht="17.25" customHeight="1">
      <c r="A80" s="50"/>
      <c r="B80" s="22" t="s">
        <v>104</v>
      </c>
      <c r="C80" s="35"/>
      <c r="D80" s="44"/>
      <c r="E80" s="45"/>
      <c r="F80" s="34"/>
      <c r="G80" s="95"/>
      <c r="H80" s="96"/>
    </row>
    <row r="81" spans="1:8" ht="8.25" customHeight="1" thickBot="1">
      <c r="A81" s="52"/>
      <c r="B81" s="27"/>
      <c r="C81" s="29"/>
      <c r="D81" s="46"/>
      <c r="E81" s="47"/>
      <c r="F81" s="26"/>
      <c r="G81" s="93"/>
      <c r="H81" s="97"/>
    </row>
    <row r="82" spans="1:8" ht="18.75" customHeight="1">
      <c r="A82" s="68" t="s">
        <v>105</v>
      </c>
      <c r="B82" s="22" t="s">
        <v>39</v>
      </c>
      <c r="C82" s="24" t="s">
        <v>29</v>
      </c>
      <c r="D82" s="21">
        <v>550.32</v>
      </c>
      <c r="E82" s="21">
        <v>0</v>
      </c>
      <c r="F82" s="56"/>
      <c r="G82" s="98"/>
      <c r="H82" s="24"/>
    </row>
    <row r="83" spans="1:8" ht="18.75" customHeight="1">
      <c r="A83" s="77"/>
      <c r="B83" s="22" t="s">
        <v>106</v>
      </c>
      <c r="C83" s="35"/>
      <c r="D83" s="34"/>
      <c r="E83" s="34"/>
      <c r="F83" s="34"/>
      <c r="G83" s="95"/>
      <c r="H83" s="35"/>
    </row>
    <row r="84" spans="1:8" ht="18.75" customHeight="1" thickBot="1">
      <c r="A84" s="71"/>
      <c r="B84" s="27" t="s">
        <v>84</v>
      </c>
      <c r="C84" s="29"/>
      <c r="D84" s="26"/>
      <c r="E84" s="26"/>
      <c r="F84" s="26"/>
      <c r="G84" s="93"/>
      <c r="H84" s="29"/>
    </row>
    <row r="85" spans="1:8" ht="17.25" customHeight="1">
      <c r="A85" s="68" t="s">
        <v>107</v>
      </c>
      <c r="B85" s="22" t="s">
        <v>91</v>
      </c>
      <c r="C85" s="24" t="s">
        <v>29</v>
      </c>
      <c r="D85" s="21">
        <v>172.35</v>
      </c>
      <c r="E85" s="21">
        <v>0</v>
      </c>
      <c r="F85" s="56">
        <v>89.35</v>
      </c>
      <c r="G85" s="98" t="e">
        <f>F85/F$163*G$163</f>
        <v>#DIV/0!</v>
      </c>
      <c r="H85" s="24"/>
    </row>
    <row r="86" spans="1:8" ht="17.25" customHeight="1">
      <c r="A86" s="77"/>
      <c r="B86" s="22" t="s">
        <v>92</v>
      </c>
      <c r="C86" s="35"/>
      <c r="D86" s="34"/>
      <c r="E86" s="34"/>
      <c r="F86" s="34"/>
      <c r="G86" s="95"/>
      <c r="H86" s="35"/>
    </row>
    <row r="87" spans="1:8" ht="17.25" customHeight="1" thickBot="1">
      <c r="A87" s="71"/>
      <c r="B87" s="27" t="s">
        <v>108</v>
      </c>
      <c r="C87" s="29"/>
      <c r="D87" s="26"/>
      <c r="E87" s="26"/>
      <c r="F87" s="26"/>
      <c r="G87" s="93"/>
      <c r="H87" s="29"/>
    </row>
    <row r="88" spans="1:8" ht="15.75" customHeight="1">
      <c r="A88" s="48" t="s">
        <v>109</v>
      </c>
      <c r="B88" s="22" t="s">
        <v>110</v>
      </c>
      <c r="C88" s="24" t="s">
        <v>29</v>
      </c>
      <c r="D88" s="42">
        <v>5361.22</v>
      </c>
      <c r="E88" s="43">
        <f>D88/D$152*E$152</f>
        <v>1644.6324669501355</v>
      </c>
      <c r="F88" s="42"/>
      <c r="G88" s="32"/>
      <c r="H88" s="99"/>
    </row>
    <row r="89" spans="1:8" ht="15.75" customHeight="1">
      <c r="A89" s="50"/>
      <c r="B89" s="22" t="s">
        <v>111</v>
      </c>
      <c r="C89" s="35"/>
      <c r="D89" s="44"/>
      <c r="E89" s="45"/>
      <c r="F89" s="34"/>
      <c r="G89" s="95"/>
      <c r="H89" s="100"/>
    </row>
    <row r="90" spans="1:8" ht="15.75" customHeight="1">
      <c r="A90" s="50"/>
      <c r="B90" s="22" t="s">
        <v>112</v>
      </c>
      <c r="C90" s="35"/>
      <c r="D90" s="44"/>
      <c r="E90" s="45"/>
      <c r="F90" s="34"/>
      <c r="G90" s="95"/>
      <c r="H90" s="100"/>
    </row>
    <row r="91" spans="1:16" ht="17.25" customHeight="1" thickBot="1">
      <c r="A91" s="52"/>
      <c r="B91" s="27" t="s">
        <v>113</v>
      </c>
      <c r="C91" s="29"/>
      <c r="D91" s="46"/>
      <c r="E91" s="47"/>
      <c r="F91" s="26"/>
      <c r="G91" s="93"/>
      <c r="H91" s="101"/>
      <c r="P91" s="25" t="s">
        <v>114</v>
      </c>
    </row>
    <row r="92" spans="1:17" ht="16.5" customHeight="1">
      <c r="A92" s="68" t="s">
        <v>115</v>
      </c>
      <c r="B92" s="22" t="s">
        <v>39</v>
      </c>
      <c r="C92" s="24" t="s">
        <v>29</v>
      </c>
      <c r="D92" s="30">
        <v>1458.6</v>
      </c>
      <c r="E92" s="32"/>
      <c r="F92" s="102">
        <f>(N92+N93)/1000</f>
        <v>1568.5316064565495</v>
      </c>
      <c r="G92" s="103" t="e">
        <f>F92/F$163*G$163</f>
        <v>#DIV/0!</v>
      </c>
      <c r="H92" s="24"/>
      <c r="K92" s="104" t="s">
        <v>116</v>
      </c>
      <c r="L92" s="105" t="s">
        <v>117</v>
      </c>
      <c r="M92" s="105">
        <f>1965760.51/308355912</f>
        <v>0.006374972664704414</v>
      </c>
      <c r="N92" s="106">
        <f>M92*154321105</f>
        <v>983792.8259619797</v>
      </c>
      <c r="P92" s="105">
        <f>1965760.51/433366.43</f>
        <v>4.53602396013923</v>
      </c>
      <c r="Q92" s="106">
        <f>P92*154321105</f>
        <v>700004229.8351619</v>
      </c>
    </row>
    <row r="93" spans="1:17" ht="19.5" thickBot="1">
      <c r="A93" s="71"/>
      <c r="B93" s="27" t="s">
        <v>118</v>
      </c>
      <c r="C93" s="29"/>
      <c r="D93" s="40"/>
      <c r="E93" s="91"/>
      <c r="F93" s="107"/>
      <c r="G93" s="108"/>
      <c r="H93" s="29"/>
      <c r="K93" s="104"/>
      <c r="L93" s="105" t="s">
        <v>119</v>
      </c>
      <c r="M93" s="105">
        <f>(1837742.06-669158)/35370535</f>
        <v>0.03303834844454572</v>
      </c>
      <c r="N93" s="106">
        <f>M93*17698789.68</f>
        <v>584738.7804945699</v>
      </c>
      <c r="P93" s="105">
        <f>(1837742.06-669158)/35370535</f>
        <v>0.03303834844454572</v>
      </c>
      <c r="Q93" s="106">
        <f>P93*17698789.68</f>
        <v>584738.7804945699</v>
      </c>
    </row>
    <row r="94" spans="1:17" ht="14.25" customHeight="1">
      <c r="A94" s="68" t="s">
        <v>120</v>
      </c>
      <c r="B94" s="22" t="s">
        <v>91</v>
      </c>
      <c r="C94" s="24" t="s">
        <v>29</v>
      </c>
      <c r="D94" s="49">
        <v>456.54</v>
      </c>
      <c r="E94" s="109"/>
      <c r="F94" s="102">
        <f>(N94+N95)/1000</f>
        <v>284.99556833926147</v>
      </c>
      <c r="G94" s="103" t="e">
        <f>F94/F$163*G$163</f>
        <v>#DIV/0!</v>
      </c>
      <c r="H94" s="24"/>
      <c r="K94" s="104" t="s">
        <v>121</v>
      </c>
      <c r="L94" s="105" t="s">
        <v>117</v>
      </c>
      <c r="M94" s="105">
        <f>1965760.51/308355912</f>
        <v>0.006374972664704414</v>
      </c>
      <c r="N94" s="106">
        <f>M94*25694757</f>
        <v>163803.3735012224</v>
      </c>
      <c r="P94" s="105">
        <f>1965760.51/308355912</f>
        <v>0.006374972664704414</v>
      </c>
      <c r="Q94" s="106">
        <f>P94*25694757</f>
        <v>163803.3735012224</v>
      </c>
    </row>
    <row r="95" spans="1:17" ht="18" customHeight="1" thickBot="1">
      <c r="A95" s="71"/>
      <c r="B95" s="27" t="s">
        <v>92</v>
      </c>
      <c r="C95" s="29"/>
      <c r="D95" s="53"/>
      <c r="E95" s="93"/>
      <c r="F95" s="107"/>
      <c r="G95" s="108"/>
      <c r="H95" s="29"/>
      <c r="K95" s="104"/>
      <c r="L95" s="105" t="s">
        <v>119</v>
      </c>
      <c r="M95" s="105">
        <f>(1837742.06-669158)/35370535</f>
        <v>0.03303834844454572</v>
      </c>
      <c r="N95" s="106">
        <f>M95*3668228</f>
        <v>121192.19483803907</v>
      </c>
      <c r="P95" s="105">
        <f>(1837742.06-669158)/35370535</f>
        <v>0.03303834844454572</v>
      </c>
      <c r="Q95" s="106">
        <f>P95*3668228</f>
        <v>121192.19483803907</v>
      </c>
    </row>
    <row r="96" spans="1:8" ht="15.75" customHeight="1">
      <c r="A96" s="48" t="s">
        <v>122</v>
      </c>
      <c r="B96" s="22" t="s">
        <v>123</v>
      </c>
      <c r="C96" s="24" t="s">
        <v>29</v>
      </c>
      <c r="D96" s="30">
        <f>D100+D102+D104+D106+D110</f>
        <v>10783.41</v>
      </c>
      <c r="E96" s="30">
        <f>E100+E102+E104+E106</f>
        <v>2303.5290668728258</v>
      </c>
      <c r="F96" s="30"/>
      <c r="G96" s="30"/>
      <c r="H96" s="24"/>
    </row>
    <row r="97" spans="1:8" ht="15.75" customHeight="1">
      <c r="A97" s="50"/>
      <c r="B97" s="22" t="s">
        <v>124</v>
      </c>
      <c r="C97" s="35"/>
      <c r="D97" s="36"/>
      <c r="E97" s="36"/>
      <c r="F97" s="36"/>
      <c r="G97" s="36"/>
      <c r="H97" s="35"/>
    </row>
    <row r="98" spans="1:8" ht="15.75" customHeight="1">
      <c r="A98" s="50"/>
      <c r="B98" s="22" t="s">
        <v>125</v>
      </c>
      <c r="C98" s="35"/>
      <c r="D98" s="36"/>
      <c r="E98" s="36"/>
      <c r="F98" s="36"/>
      <c r="G98" s="36"/>
      <c r="H98" s="35"/>
    </row>
    <row r="99" spans="1:8" ht="15.75" customHeight="1" thickBot="1">
      <c r="A99" s="52"/>
      <c r="B99" s="27" t="s">
        <v>37</v>
      </c>
      <c r="C99" s="29"/>
      <c r="D99" s="40"/>
      <c r="E99" s="40"/>
      <c r="F99" s="40"/>
      <c r="G99" s="40"/>
      <c r="H99" s="29"/>
    </row>
    <row r="100" spans="1:8" ht="18" customHeight="1">
      <c r="A100" s="68" t="s">
        <v>126</v>
      </c>
      <c r="B100" s="22" t="s">
        <v>127</v>
      </c>
      <c r="C100" s="24" t="s">
        <v>29</v>
      </c>
      <c r="D100" s="30">
        <v>5694.64</v>
      </c>
      <c r="E100" s="43">
        <f>D100/D$152*E$152</f>
        <v>1746.9139172787013</v>
      </c>
      <c r="F100" s="49">
        <v>0</v>
      </c>
      <c r="G100" s="49">
        <v>0</v>
      </c>
      <c r="H100" s="24" t="s">
        <v>128</v>
      </c>
    </row>
    <row r="101" spans="1:8" ht="18" customHeight="1" thickBot="1">
      <c r="A101" s="71"/>
      <c r="B101" s="27" t="s">
        <v>129</v>
      </c>
      <c r="C101" s="29"/>
      <c r="D101" s="40"/>
      <c r="E101" s="91"/>
      <c r="F101" s="53"/>
      <c r="G101" s="53"/>
      <c r="H101" s="29"/>
    </row>
    <row r="102" spans="1:8" ht="15" customHeight="1">
      <c r="A102" s="68" t="s">
        <v>130</v>
      </c>
      <c r="B102" s="22" t="s">
        <v>131</v>
      </c>
      <c r="C102" s="24" t="s">
        <v>29</v>
      </c>
      <c r="D102" s="30">
        <v>194.4</v>
      </c>
      <c r="E102" s="43">
        <f>D102/D$152*E$152</f>
        <v>59.635036722071895</v>
      </c>
      <c r="F102" s="42"/>
      <c r="G102" s="32"/>
      <c r="H102" s="94" t="s">
        <v>132</v>
      </c>
    </row>
    <row r="103" spans="1:8" ht="18.75" customHeight="1" thickBot="1">
      <c r="A103" s="71"/>
      <c r="B103" s="27" t="s">
        <v>129</v>
      </c>
      <c r="C103" s="29"/>
      <c r="D103" s="36"/>
      <c r="E103" s="54"/>
      <c r="F103" s="26"/>
      <c r="G103" s="54"/>
      <c r="H103" s="97"/>
    </row>
    <row r="104" spans="1:8" ht="15" customHeight="1">
      <c r="A104" s="68" t="s">
        <v>133</v>
      </c>
      <c r="B104" s="22" t="s">
        <v>134</v>
      </c>
      <c r="C104" s="24" t="s">
        <v>29</v>
      </c>
      <c r="D104" s="49">
        <v>1233.87</v>
      </c>
      <c r="E104" s="43">
        <f>D104/D$152*E$152</f>
        <v>378.50762736760726</v>
      </c>
      <c r="F104" s="56"/>
      <c r="G104" s="57"/>
      <c r="H104" s="24"/>
    </row>
    <row r="105" spans="1:8" ht="18" customHeight="1" thickBot="1">
      <c r="A105" s="71"/>
      <c r="B105" s="27" t="s">
        <v>135</v>
      </c>
      <c r="C105" s="29"/>
      <c r="D105" s="53"/>
      <c r="E105" s="54"/>
      <c r="F105" s="26"/>
      <c r="G105" s="54"/>
      <c r="H105" s="29"/>
    </row>
    <row r="106" spans="1:8" ht="15" customHeight="1">
      <c r="A106" s="68" t="s">
        <v>136</v>
      </c>
      <c r="B106" s="22" t="s">
        <v>91</v>
      </c>
      <c r="C106" s="24" t="s">
        <v>29</v>
      </c>
      <c r="D106" s="30">
        <v>386.2</v>
      </c>
      <c r="E106" s="43">
        <f>D106/D$152*E$152</f>
        <v>118.4724855044453</v>
      </c>
      <c r="F106" s="56"/>
      <c r="G106" s="98" t="e">
        <f>185.175-G65</f>
        <v>#DIV/0!</v>
      </c>
      <c r="H106" s="24"/>
    </row>
    <row r="107" spans="1:8" ht="15" customHeight="1">
      <c r="A107" s="77"/>
      <c r="B107" s="22" t="s">
        <v>137</v>
      </c>
      <c r="C107" s="35"/>
      <c r="D107" s="36"/>
      <c r="E107" s="45"/>
      <c r="F107" s="34"/>
      <c r="G107" s="95"/>
      <c r="H107" s="35"/>
    </row>
    <row r="108" spans="1:8" ht="15" customHeight="1">
      <c r="A108" s="77"/>
      <c r="B108" s="22" t="s">
        <v>138</v>
      </c>
      <c r="C108" s="35"/>
      <c r="D108" s="36"/>
      <c r="E108" s="45"/>
      <c r="F108" s="34"/>
      <c r="G108" s="95"/>
      <c r="H108" s="35"/>
    </row>
    <row r="109" spans="1:8" ht="17.25" customHeight="1" thickBot="1">
      <c r="A109" s="71"/>
      <c r="B109" s="27" t="s">
        <v>135</v>
      </c>
      <c r="C109" s="29"/>
      <c r="D109" s="40"/>
      <c r="E109" s="47"/>
      <c r="F109" s="26"/>
      <c r="G109" s="93"/>
      <c r="H109" s="29"/>
    </row>
    <row r="110" spans="1:8" ht="15" customHeight="1">
      <c r="A110" s="48" t="s">
        <v>139</v>
      </c>
      <c r="B110" s="22" t="s">
        <v>140</v>
      </c>
      <c r="C110" s="21" t="s">
        <v>29</v>
      </c>
      <c r="D110" s="30">
        <v>3274.3</v>
      </c>
      <c r="E110" s="43">
        <f>D110/D$152*E$152</f>
        <v>1004.4393042133747</v>
      </c>
      <c r="F110" s="56"/>
      <c r="G110" s="57"/>
      <c r="H110" s="24" t="s">
        <v>141</v>
      </c>
    </row>
    <row r="111" spans="1:8" ht="15" customHeight="1">
      <c r="A111" s="50"/>
      <c r="B111" s="22" t="s">
        <v>83</v>
      </c>
      <c r="C111" s="34"/>
      <c r="D111" s="36"/>
      <c r="E111" s="45"/>
      <c r="F111" s="34"/>
      <c r="G111" s="59"/>
      <c r="H111" s="35"/>
    </row>
    <row r="112" spans="1:8" ht="15" customHeight="1">
      <c r="A112" s="50"/>
      <c r="B112" s="22" t="s">
        <v>142</v>
      </c>
      <c r="C112" s="34"/>
      <c r="D112" s="36"/>
      <c r="E112" s="45"/>
      <c r="F112" s="34"/>
      <c r="G112" s="59"/>
      <c r="H112" s="35"/>
    </row>
    <row r="113" spans="1:8" ht="15" customHeight="1">
      <c r="A113" s="50"/>
      <c r="B113" s="22" t="s">
        <v>143</v>
      </c>
      <c r="C113" s="34"/>
      <c r="D113" s="36"/>
      <c r="E113" s="45"/>
      <c r="F113" s="34"/>
      <c r="G113" s="59"/>
      <c r="H113" s="35"/>
    </row>
    <row r="114" spans="1:8" ht="15" customHeight="1">
      <c r="A114" s="50"/>
      <c r="B114" s="22" t="s">
        <v>144</v>
      </c>
      <c r="C114" s="34"/>
      <c r="D114" s="36"/>
      <c r="E114" s="45"/>
      <c r="F114" s="34"/>
      <c r="G114" s="59"/>
      <c r="H114" s="35"/>
    </row>
    <row r="115" spans="1:8" ht="15" customHeight="1">
      <c r="A115" s="50"/>
      <c r="B115" s="22" t="s">
        <v>145</v>
      </c>
      <c r="C115" s="34"/>
      <c r="D115" s="36"/>
      <c r="E115" s="45"/>
      <c r="F115" s="34"/>
      <c r="G115" s="59"/>
      <c r="H115" s="35"/>
    </row>
    <row r="116" spans="1:8" ht="15" customHeight="1">
      <c r="A116" s="50"/>
      <c r="B116" s="22" t="s">
        <v>146</v>
      </c>
      <c r="C116" s="34"/>
      <c r="D116" s="36"/>
      <c r="E116" s="45"/>
      <c r="F116" s="34"/>
      <c r="G116" s="59"/>
      <c r="H116" s="35"/>
    </row>
    <row r="117" spans="1:8" ht="15" customHeight="1">
      <c r="A117" s="50"/>
      <c r="B117" s="22" t="s">
        <v>147</v>
      </c>
      <c r="C117" s="34"/>
      <c r="D117" s="36"/>
      <c r="E117" s="45"/>
      <c r="F117" s="34"/>
      <c r="G117" s="59"/>
      <c r="H117" s="35"/>
    </row>
    <row r="118" spans="1:8" ht="15" customHeight="1">
      <c r="A118" s="50"/>
      <c r="B118" s="22" t="s">
        <v>148</v>
      </c>
      <c r="C118" s="34"/>
      <c r="D118" s="36"/>
      <c r="E118" s="45"/>
      <c r="F118" s="34"/>
      <c r="G118" s="59"/>
      <c r="H118" s="35"/>
    </row>
    <row r="119" spans="1:8" ht="15" customHeight="1">
      <c r="A119" s="50"/>
      <c r="B119" s="22" t="s">
        <v>149</v>
      </c>
      <c r="C119" s="34"/>
      <c r="D119" s="36"/>
      <c r="E119" s="45"/>
      <c r="F119" s="34"/>
      <c r="G119" s="59"/>
      <c r="H119" s="35"/>
    </row>
    <row r="120" spans="1:8" ht="15" customHeight="1" thickBot="1">
      <c r="A120" s="52"/>
      <c r="B120" s="27" t="s">
        <v>150</v>
      </c>
      <c r="C120" s="26"/>
      <c r="D120" s="40"/>
      <c r="E120" s="47"/>
      <c r="F120" s="26"/>
      <c r="G120" s="54"/>
      <c r="H120" s="29"/>
    </row>
    <row r="121" spans="1:8" ht="15" customHeight="1" hidden="1">
      <c r="A121" s="110" t="s">
        <v>151</v>
      </c>
      <c r="B121" s="111" t="s">
        <v>152</v>
      </c>
      <c r="C121" s="112"/>
      <c r="D121" s="45"/>
      <c r="E121" s="45"/>
      <c r="F121" s="95"/>
      <c r="G121" s="95"/>
      <c r="H121" s="112"/>
    </row>
    <row r="122" spans="1:14" ht="15" customHeight="1" hidden="1">
      <c r="A122" s="110"/>
      <c r="B122" s="113" t="s">
        <v>153</v>
      </c>
      <c r="C122" s="112"/>
      <c r="D122" s="45"/>
      <c r="E122" s="45"/>
      <c r="F122" s="95"/>
      <c r="G122" s="95"/>
      <c r="H122" s="112"/>
      <c r="K122" s="114" t="s">
        <v>154</v>
      </c>
      <c r="L122" s="115" t="s">
        <v>155</v>
      </c>
      <c r="M122" s="105" t="s">
        <v>156</v>
      </c>
      <c r="N122" s="105" t="s">
        <v>157</v>
      </c>
    </row>
    <row r="123" spans="1:14" ht="18.75" customHeight="1">
      <c r="A123" s="21">
        <v>4</v>
      </c>
      <c r="B123" s="22" t="s">
        <v>158</v>
      </c>
      <c r="C123" s="21" t="s">
        <v>29</v>
      </c>
      <c r="D123" s="42">
        <f>D18-D21</f>
        <v>524.880000000001</v>
      </c>
      <c r="E123" s="43">
        <f>D123/D$152*E$152</f>
        <v>161.01459914959443</v>
      </c>
      <c r="F123" s="42">
        <f>F18-F21</f>
        <v>0</v>
      </c>
      <c r="G123" s="116">
        <f>G18-G21</f>
        <v>8104.93</v>
      </c>
      <c r="H123" s="24"/>
      <c r="K123" s="117" t="s">
        <v>159</v>
      </c>
      <c r="L123" s="115">
        <v>8104.93</v>
      </c>
      <c r="M123" s="105">
        <v>2858.13</v>
      </c>
      <c r="N123" s="105">
        <f>L123-M123</f>
        <v>5246.8</v>
      </c>
    </row>
    <row r="124" spans="1:8" ht="18.75" customHeight="1">
      <c r="A124" s="34"/>
      <c r="B124" s="22" t="s">
        <v>160</v>
      </c>
      <c r="C124" s="34"/>
      <c r="D124" s="34"/>
      <c r="E124" s="59"/>
      <c r="F124" s="34"/>
      <c r="G124" s="118"/>
      <c r="H124" s="35"/>
    </row>
    <row r="125" spans="1:8" ht="18.75" customHeight="1">
      <c r="A125" s="34"/>
      <c r="B125" s="22" t="s">
        <v>161</v>
      </c>
      <c r="C125" s="34"/>
      <c r="D125" s="34"/>
      <c r="E125" s="59"/>
      <c r="F125" s="34"/>
      <c r="G125" s="118"/>
      <c r="H125" s="35"/>
    </row>
    <row r="126" spans="1:8" ht="16.5" customHeight="1">
      <c r="A126" s="34"/>
      <c r="B126" s="22" t="s">
        <v>162</v>
      </c>
      <c r="C126" s="34"/>
      <c r="D126" s="34"/>
      <c r="E126" s="59"/>
      <c r="F126" s="34"/>
      <c r="G126" s="118"/>
      <c r="H126" s="35"/>
    </row>
    <row r="127" spans="1:8" ht="16.5" customHeight="1" thickBot="1">
      <c r="A127" s="26"/>
      <c r="B127" s="27" t="s">
        <v>27</v>
      </c>
      <c r="C127" s="26"/>
      <c r="D127" s="26"/>
      <c r="E127" s="54"/>
      <c r="F127" s="26"/>
      <c r="G127" s="119"/>
      <c r="H127" s="29"/>
    </row>
    <row r="128" spans="1:14" ht="18.75" customHeight="1">
      <c r="A128" s="21">
        <v>5</v>
      </c>
      <c r="B128" s="22" t="s">
        <v>163</v>
      </c>
      <c r="C128" s="21" t="s">
        <v>29</v>
      </c>
      <c r="D128" s="21">
        <v>0</v>
      </c>
      <c r="E128" s="69">
        <v>0</v>
      </c>
      <c r="F128" s="42">
        <v>0</v>
      </c>
      <c r="G128" s="120">
        <v>0</v>
      </c>
      <c r="H128" s="121"/>
      <c r="K128" s="122">
        <f>G123+'[1]Sheet1'!$F$40/1000-'[2]Sheet1'!$E$86/1000</f>
        <v>7955.903294492437</v>
      </c>
      <c r="L128" s="105" t="s">
        <v>164</v>
      </c>
      <c r="M128" s="105"/>
      <c r="N128" s="105"/>
    </row>
    <row r="129" spans="1:14" ht="18.75" customHeight="1">
      <c r="A129" s="34"/>
      <c r="B129" s="22" t="s">
        <v>162</v>
      </c>
      <c r="C129" s="34"/>
      <c r="D129" s="34"/>
      <c r="E129" s="59"/>
      <c r="F129" s="34"/>
      <c r="G129" s="59"/>
      <c r="H129" s="123"/>
      <c r="K129" s="105">
        <f>K128*0.2</f>
        <v>1591.1806588984875</v>
      </c>
      <c r="L129" s="105" t="s">
        <v>165</v>
      </c>
      <c r="M129" s="105"/>
      <c r="N129" s="105"/>
    </row>
    <row r="130" spans="1:14" ht="18.75" customHeight="1">
      <c r="A130" s="34"/>
      <c r="B130" s="22" t="s">
        <v>166</v>
      </c>
      <c r="C130" s="34"/>
      <c r="D130" s="34"/>
      <c r="E130" s="59"/>
      <c r="F130" s="34"/>
      <c r="G130" s="59"/>
      <c r="H130" s="123"/>
      <c r="K130" s="105">
        <f>K128-K129</f>
        <v>6364.72263559395</v>
      </c>
      <c r="L130" s="105" t="s">
        <v>167</v>
      </c>
      <c r="M130" s="105"/>
      <c r="N130" s="105"/>
    </row>
    <row r="131" spans="1:8" ht="8.25" customHeight="1" thickBot="1">
      <c r="A131" s="26"/>
      <c r="B131" s="27"/>
      <c r="C131" s="26"/>
      <c r="D131" s="26"/>
      <c r="E131" s="54"/>
      <c r="F131" s="34"/>
      <c r="G131" s="54"/>
      <c r="H131" s="124"/>
    </row>
    <row r="132" spans="1:8" ht="17.25" customHeight="1">
      <c r="A132" s="48" t="s">
        <v>168</v>
      </c>
      <c r="B132" s="22" t="s">
        <v>169</v>
      </c>
      <c r="C132" s="21" t="s">
        <v>29</v>
      </c>
      <c r="D132" s="21">
        <v>0</v>
      </c>
      <c r="E132" s="69">
        <v>0</v>
      </c>
      <c r="F132" s="21">
        <v>0</v>
      </c>
      <c r="G132" s="69">
        <v>0</v>
      </c>
      <c r="H132" s="24"/>
    </row>
    <row r="133" spans="1:8" ht="17.25" customHeight="1">
      <c r="A133" s="50"/>
      <c r="B133" s="22" t="s">
        <v>170</v>
      </c>
      <c r="C133" s="34"/>
      <c r="D133" s="34"/>
      <c r="E133" s="59"/>
      <c r="F133" s="34"/>
      <c r="G133" s="59"/>
      <c r="H133" s="35"/>
    </row>
    <row r="134" spans="1:8" ht="17.25" customHeight="1">
      <c r="A134" s="50"/>
      <c r="B134" s="22" t="s">
        <v>171</v>
      </c>
      <c r="C134" s="34"/>
      <c r="D134" s="34"/>
      <c r="E134" s="59"/>
      <c r="F134" s="34"/>
      <c r="G134" s="59"/>
      <c r="H134" s="35"/>
    </row>
    <row r="135" spans="1:8" ht="17.25" customHeight="1">
      <c r="A135" s="50"/>
      <c r="B135" s="22" t="s">
        <v>172</v>
      </c>
      <c r="C135" s="34"/>
      <c r="D135" s="34"/>
      <c r="E135" s="59"/>
      <c r="F135" s="34"/>
      <c r="G135" s="59"/>
      <c r="H135" s="35"/>
    </row>
    <row r="136" spans="1:8" ht="17.25" customHeight="1">
      <c r="A136" s="50"/>
      <c r="B136" s="22" t="s">
        <v>173</v>
      </c>
      <c r="C136" s="34"/>
      <c r="D136" s="34"/>
      <c r="E136" s="59"/>
      <c r="F136" s="34"/>
      <c r="G136" s="59"/>
      <c r="H136" s="35"/>
    </row>
    <row r="137" spans="1:8" ht="17.25" customHeight="1">
      <c r="A137" s="50"/>
      <c r="B137" s="22" t="s">
        <v>174</v>
      </c>
      <c r="C137" s="34"/>
      <c r="D137" s="34"/>
      <c r="E137" s="59"/>
      <c r="F137" s="34"/>
      <c r="G137" s="59"/>
      <c r="H137" s="35"/>
    </row>
    <row r="138" spans="1:8" ht="17.25" customHeight="1">
      <c r="A138" s="50"/>
      <c r="B138" s="22" t="s">
        <v>175</v>
      </c>
      <c r="C138" s="34"/>
      <c r="D138" s="34"/>
      <c r="E138" s="59"/>
      <c r="F138" s="34"/>
      <c r="G138" s="59"/>
      <c r="H138" s="35"/>
    </row>
    <row r="139" spans="1:8" ht="17.25" customHeight="1">
      <c r="A139" s="50"/>
      <c r="B139" s="22" t="s">
        <v>31</v>
      </c>
      <c r="C139" s="34"/>
      <c r="D139" s="34"/>
      <c r="E139" s="59"/>
      <c r="F139" s="34"/>
      <c r="G139" s="59"/>
      <c r="H139" s="35"/>
    </row>
    <row r="140" spans="1:8" ht="17.25" customHeight="1" thickBot="1">
      <c r="A140" s="50"/>
      <c r="B140" s="113" t="s">
        <v>176</v>
      </c>
      <c r="C140" s="34"/>
      <c r="D140" s="34"/>
      <c r="E140" s="59"/>
      <c r="F140" s="34"/>
      <c r="G140" s="59"/>
      <c r="H140" s="35"/>
    </row>
    <row r="141" spans="1:8" ht="17.25" customHeight="1" hidden="1">
      <c r="A141" s="50"/>
      <c r="B141" s="22" t="s">
        <v>177</v>
      </c>
      <c r="C141" s="34"/>
      <c r="D141" s="34"/>
      <c r="E141" s="59"/>
      <c r="F141" s="34"/>
      <c r="G141" s="59"/>
      <c r="H141" s="35"/>
    </row>
    <row r="142" spans="1:8" ht="17.25" customHeight="1" hidden="1">
      <c r="A142" s="50"/>
      <c r="B142" s="22" t="s">
        <v>178</v>
      </c>
      <c r="C142" s="34"/>
      <c r="D142" s="34"/>
      <c r="E142" s="59"/>
      <c r="F142" s="34"/>
      <c r="G142" s="59"/>
      <c r="H142" s="35"/>
    </row>
    <row r="143" spans="1:8" ht="17.25" customHeight="1" hidden="1">
      <c r="A143" s="50"/>
      <c r="B143" s="22" t="s">
        <v>179</v>
      </c>
      <c r="C143" s="34"/>
      <c r="D143" s="34"/>
      <c r="E143" s="59"/>
      <c r="F143" s="34"/>
      <c r="G143" s="59"/>
      <c r="H143" s="35"/>
    </row>
    <row r="144" spans="1:8" ht="17.25" customHeight="1" hidden="1">
      <c r="A144" s="52"/>
      <c r="B144" s="27" t="s">
        <v>180</v>
      </c>
      <c r="C144" s="26"/>
      <c r="D144" s="26"/>
      <c r="E144" s="54"/>
      <c r="F144" s="26"/>
      <c r="G144" s="54"/>
      <c r="H144" s="29"/>
    </row>
    <row r="145" spans="1:8" ht="19.5" customHeight="1">
      <c r="A145" s="21">
        <v>6</v>
      </c>
      <c r="B145" s="22" t="s">
        <v>181</v>
      </c>
      <c r="C145" s="21" t="s">
        <v>29</v>
      </c>
      <c r="D145" s="42">
        <f>D148+D150</f>
        <v>0</v>
      </c>
      <c r="E145" s="32">
        <v>0</v>
      </c>
      <c r="F145" s="125">
        <f>F148+F150</f>
        <v>-1004.7629999999999</v>
      </c>
      <c r="G145" s="98">
        <v>0</v>
      </c>
      <c r="H145" s="24" t="s">
        <v>182</v>
      </c>
    </row>
    <row r="146" spans="1:8" ht="19.5" customHeight="1">
      <c r="A146" s="34"/>
      <c r="B146" s="22" t="s">
        <v>183</v>
      </c>
      <c r="C146" s="34"/>
      <c r="D146" s="34"/>
      <c r="E146" s="95"/>
      <c r="F146" s="51"/>
      <c r="G146" s="95"/>
      <c r="H146" s="35"/>
    </row>
    <row r="147" spans="1:8" ht="26.25" customHeight="1" thickBot="1">
      <c r="A147" s="26"/>
      <c r="B147" s="27" t="s">
        <v>37</v>
      </c>
      <c r="C147" s="26"/>
      <c r="D147" s="26"/>
      <c r="E147" s="93"/>
      <c r="F147" s="53"/>
      <c r="G147" s="93"/>
      <c r="H147" s="29"/>
    </row>
    <row r="148" spans="1:8" ht="15.75" customHeight="1">
      <c r="A148" s="48" t="s">
        <v>184</v>
      </c>
      <c r="B148" s="22" t="s">
        <v>185</v>
      </c>
      <c r="C148" s="21" t="s">
        <v>29</v>
      </c>
      <c r="D148" s="42">
        <v>0</v>
      </c>
      <c r="E148" s="43">
        <v>0</v>
      </c>
      <c r="F148" s="126">
        <v>317.844</v>
      </c>
      <c r="G148" s="98">
        <v>0</v>
      </c>
      <c r="H148" s="24"/>
    </row>
    <row r="149" spans="1:8" ht="15.75" customHeight="1" thickBot="1">
      <c r="A149" s="52"/>
      <c r="B149" s="27" t="s">
        <v>186</v>
      </c>
      <c r="C149" s="26"/>
      <c r="D149" s="46"/>
      <c r="E149" s="47"/>
      <c r="F149" s="127"/>
      <c r="G149" s="128"/>
      <c r="H149" s="29"/>
    </row>
    <row r="150" spans="1:8" ht="16.5" customHeight="1">
      <c r="A150" s="48" t="s">
        <v>187</v>
      </c>
      <c r="B150" s="22" t="s">
        <v>188</v>
      </c>
      <c r="C150" s="21" t="s">
        <v>29</v>
      </c>
      <c r="D150" s="56">
        <v>0</v>
      </c>
      <c r="E150" s="57">
        <v>0</v>
      </c>
      <c r="F150" s="126">
        <v>-1322.607</v>
      </c>
      <c r="G150" s="98">
        <v>0</v>
      </c>
      <c r="H150" s="24"/>
    </row>
    <row r="151" spans="1:8" ht="16.5" customHeight="1" thickBot="1">
      <c r="A151" s="52"/>
      <c r="B151" s="27" t="s">
        <v>189</v>
      </c>
      <c r="C151" s="26"/>
      <c r="D151" s="60"/>
      <c r="E151" s="129"/>
      <c r="F151" s="130"/>
      <c r="G151" s="93"/>
      <c r="H151" s="29"/>
    </row>
    <row r="152" spans="1:8" ht="17.25" customHeight="1">
      <c r="A152" s="49">
        <v>7</v>
      </c>
      <c r="B152" s="131" t="s">
        <v>190</v>
      </c>
      <c r="C152" s="132" t="s">
        <v>191</v>
      </c>
      <c r="D152" s="133">
        <v>129.35</v>
      </c>
      <c r="E152" s="134">
        <v>39.68</v>
      </c>
      <c r="F152" s="133"/>
      <c r="G152" s="134">
        <f>G163</f>
        <v>37.49</v>
      </c>
      <c r="H152" s="135"/>
    </row>
    <row r="153" spans="1:8" ht="17.25" customHeight="1">
      <c r="A153" s="51"/>
      <c r="B153" s="131" t="s">
        <v>192</v>
      </c>
      <c r="C153" s="132" t="s">
        <v>193</v>
      </c>
      <c r="D153" s="136"/>
      <c r="E153" s="137"/>
      <c r="F153" s="136"/>
      <c r="G153" s="137"/>
      <c r="H153" s="138"/>
    </row>
    <row r="154" spans="1:8" ht="17.25" customHeight="1">
      <c r="A154" s="51"/>
      <c r="B154" s="131" t="s">
        <v>194</v>
      </c>
      <c r="C154" s="139"/>
      <c r="D154" s="136"/>
      <c r="E154" s="137"/>
      <c r="F154" s="136"/>
      <c r="G154" s="137"/>
      <c r="H154" s="138"/>
    </row>
    <row r="155" spans="1:8" ht="17.25" customHeight="1" thickBot="1">
      <c r="A155" s="53"/>
      <c r="B155" s="140" t="s">
        <v>195</v>
      </c>
      <c r="C155" s="141"/>
      <c r="D155" s="142"/>
      <c r="E155" s="143"/>
      <c r="F155" s="142"/>
      <c r="G155" s="143"/>
      <c r="H155" s="144"/>
    </row>
    <row r="156" spans="1:8" ht="16.5" customHeight="1">
      <c r="A156" s="49">
        <v>8</v>
      </c>
      <c r="B156" s="131" t="s">
        <v>190</v>
      </c>
      <c r="C156" s="132" t="s">
        <v>191</v>
      </c>
      <c r="D156" s="133">
        <v>0</v>
      </c>
      <c r="E156" s="134">
        <v>0</v>
      </c>
      <c r="F156" s="133">
        <v>0</v>
      </c>
      <c r="G156" s="134">
        <v>0</v>
      </c>
      <c r="H156" s="135"/>
    </row>
    <row r="157" spans="1:8" ht="16.5" customHeight="1">
      <c r="A157" s="51"/>
      <c r="B157" s="131" t="s">
        <v>196</v>
      </c>
      <c r="C157" s="132" t="s">
        <v>193</v>
      </c>
      <c r="D157" s="136"/>
      <c r="E157" s="137"/>
      <c r="F157" s="136"/>
      <c r="G157" s="137"/>
      <c r="H157" s="138"/>
    </row>
    <row r="158" spans="1:8" ht="16.5" customHeight="1">
      <c r="A158" s="51"/>
      <c r="B158" s="131" t="s">
        <v>197</v>
      </c>
      <c r="C158" s="139"/>
      <c r="D158" s="136"/>
      <c r="E158" s="137"/>
      <c r="F158" s="136"/>
      <c r="G158" s="137"/>
      <c r="H158" s="138"/>
    </row>
    <row r="159" spans="1:8" ht="16.5" customHeight="1">
      <c r="A159" s="51"/>
      <c r="B159" s="131" t="s">
        <v>198</v>
      </c>
      <c r="C159" s="139"/>
      <c r="D159" s="136"/>
      <c r="E159" s="137"/>
      <c r="F159" s="136"/>
      <c r="G159" s="137"/>
      <c r="H159" s="138"/>
    </row>
    <row r="160" spans="1:8" ht="16.5" customHeight="1">
      <c r="A160" s="51"/>
      <c r="B160" s="131" t="s">
        <v>178</v>
      </c>
      <c r="C160" s="139"/>
      <c r="D160" s="136"/>
      <c r="E160" s="137"/>
      <c r="F160" s="136"/>
      <c r="G160" s="137"/>
      <c r="H160" s="138"/>
    </row>
    <row r="161" spans="1:8" ht="16.5" customHeight="1">
      <c r="A161" s="51"/>
      <c r="B161" s="131" t="s">
        <v>199</v>
      </c>
      <c r="C161" s="139"/>
      <c r="D161" s="136"/>
      <c r="E161" s="137"/>
      <c r="F161" s="136"/>
      <c r="G161" s="137"/>
      <c r="H161" s="138"/>
    </row>
    <row r="162" spans="1:8" ht="16.5" customHeight="1" thickBot="1">
      <c r="A162" s="53"/>
      <c r="B162" s="140" t="s">
        <v>42</v>
      </c>
      <c r="C162" s="141"/>
      <c r="D162" s="142"/>
      <c r="E162" s="143"/>
      <c r="F162" s="142"/>
      <c r="G162" s="143"/>
      <c r="H162" s="144"/>
    </row>
    <row r="163" spans="1:8" ht="16.5" customHeight="1">
      <c r="A163" s="49">
        <v>9</v>
      </c>
      <c r="B163" s="131" t="s">
        <v>190</v>
      </c>
      <c r="C163" s="132" t="s">
        <v>191</v>
      </c>
      <c r="D163" s="133">
        <f>D152</f>
        <v>129.35</v>
      </c>
      <c r="E163" s="134">
        <f>E152</f>
        <v>39.68</v>
      </c>
      <c r="F163" s="133"/>
      <c r="G163" s="134">
        <v>37.49</v>
      </c>
      <c r="H163" s="135"/>
    </row>
    <row r="164" spans="1:8" ht="16.5" customHeight="1">
      <c r="A164" s="51"/>
      <c r="B164" s="131" t="s">
        <v>200</v>
      </c>
      <c r="C164" s="132" t="s">
        <v>193</v>
      </c>
      <c r="D164" s="136"/>
      <c r="E164" s="137"/>
      <c r="F164" s="136"/>
      <c r="G164" s="137"/>
      <c r="H164" s="138"/>
    </row>
    <row r="165" spans="1:8" ht="16.5" customHeight="1" thickBot="1">
      <c r="A165" s="53"/>
      <c r="B165" s="140" t="s">
        <v>201</v>
      </c>
      <c r="C165" s="141"/>
      <c r="D165" s="142"/>
      <c r="E165" s="143"/>
      <c r="F165" s="142"/>
      <c r="G165" s="143"/>
      <c r="H165" s="144"/>
    </row>
    <row r="166" spans="1:8" ht="15.75" customHeight="1">
      <c r="A166" s="49">
        <v>10</v>
      </c>
      <c r="B166" s="131" t="s">
        <v>202</v>
      </c>
      <c r="C166" s="145" t="s">
        <v>203</v>
      </c>
      <c r="D166" s="133">
        <v>10.2</v>
      </c>
      <c r="E166" s="146"/>
      <c r="F166" s="133">
        <v>11.3</v>
      </c>
      <c r="G166" s="146"/>
      <c r="H166" s="135"/>
    </row>
    <row r="167" spans="1:8" ht="15.75" customHeight="1">
      <c r="A167" s="51"/>
      <c r="B167" s="131" t="s">
        <v>204</v>
      </c>
      <c r="C167" s="147"/>
      <c r="D167" s="136"/>
      <c r="E167" s="148">
        <v>0</v>
      </c>
      <c r="F167" s="136"/>
      <c r="G167" s="148">
        <v>0</v>
      </c>
      <c r="H167" s="138"/>
    </row>
    <row r="168" spans="1:8" ht="15.75" customHeight="1">
      <c r="A168" s="51"/>
      <c r="B168" s="131" t="s">
        <v>205</v>
      </c>
      <c r="C168" s="147"/>
      <c r="D168" s="136"/>
      <c r="E168" s="148"/>
      <c r="F168" s="136"/>
      <c r="G168" s="148"/>
      <c r="H168" s="138"/>
    </row>
    <row r="169" spans="1:8" ht="15.75" customHeight="1" thickBot="1">
      <c r="A169" s="53"/>
      <c r="B169" s="140" t="s">
        <v>206</v>
      </c>
      <c r="C169" s="149"/>
      <c r="D169" s="142"/>
      <c r="E169" s="150"/>
      <c r="F169" s="142"/>
      <c r="G169" s="150"/>
      <c r="H169" s="144"/>
    </row>
    <row r="170" spans="1:8" ht="16.5" customHeight="1">
      <c r="A170" s="49">
        <v>11</v>
      </c>
      <c r="B170" s="131" t="s">
        <v>207</v>
      </c>
      <c r="C170" s="145" t="s">
        <v>208</v>
      </c>
      <c r="D170" s="151">
        <v>1</v>
      </c>
      <c r="E170" s="145">
        <v>1</v>
      </c>
      <c r="F170" s="151">
        <v>1</v>
      </c>
      <c r="G170" s="145">
        <v>0</v>
      </c>
      <c r="H170" s="135"/>
    </row>
    <row r="171" spans="1:8" ht="19.5" thickBot="1">
      <c r="A171" s="53"/>
      <c r="B171" s="140" t="s">
        <v>209</v>
      </c>
      <c r="C171" s="149"/>
      <c r="D171" s="152"/>
      <c r="E171" s="149"/>
      <c r="F171" s="152"/>
      <c r="G171" s="149"/>
      <c r="H171" s="144"/>
    </row>
    <row r="172" spans="1:9" ht="16.5" customHeight="1">
      <c r="A172" s="49">
        <v>12</v>
      </c>
      <c r="B172" s="131" t="s">
        <v>210</v>
      </c>
      <c r="C172" s="145" t="s">
        <v>208</v>
      </c>
      <c r="D172" s="151">
        <v>1</v>
      </c>
      <c r="E172" s="145">
        <v>1</v>
      </c>
      <c r="F172" s="151">
        <v>1</v>
      </c>
      <c r="G172" s="145">
        <v>0</v>
      </c>
      <c r="H172" s="135"/>
      <c r="I172" s="153"/>
    </row>
    <row r="173" spans="1:9" ht="16.5" customHeight="1" thickBot="1">
      <c r="A173" s="53"/>
      <c r="B173" s="140" t="s">
        <v>211</v>
      </c>
      <c r="C173" s="149"/>
      <c r="D173" s="152"/>
      <c r="E173" s="149"/>
      <c r="F173" s="152"/>
      <c r="G173" s="149"/>
      <c r="H173" s="144"/>
      <c r="I173" s="153"/>
    </row>
    <row r="174" spans="1:8" ht="15.75" customHeight="1">
      <c r="A174" s="21" t="s">
        <v>212</v>
      </c>
      <c r="B174" s="154" t="s">
        <v>213</v>
      </c>
      <c r="C174" s="155"/>
      <c r="D174" s="156"/>
      <c r="E174" s="156"/>
      <c r="F174" s="156"/>
      <c r="G174" s="156"/>
      <c r="H174" s="157"/>
    </row>
    <row r="175" spans="1:8" ht="15.75" customHeight="1">
      <c r="A175" s="34"/>
      <c r="B175" s="22" t="s">
        <v>214</v>
      </c>
      <c r="C175" s="158"/>
      <c r="D175" s="159"/>
      <c r="E175" s="159"/>
      <c r="F175" s="159"/>
      <c r="G175" s="159"/>
      <c r="H175" s="160"/>
    </row>
    <row r="176" spans="1:8" ht="21" customHeight="1" thickBot="1">
      <c r="A176" s="26"/>
      <c r="B176" s="27" t="s">
        <v>215</v>
      </c>
      <c r="C176" s="158"/>
      <c r="D176" s="159"/>
      <c r="E176" s="159"/>
      <c r="F176" s="159"/>
      <c r="G176" s="159"/>
      <c r="H176" s="160"/>
    </row>
    <row r="177" spans="1:8" ht="18.75" hidden="1">
      <c r="A177" s="21"/>
      <c r="B177" s="22" t="s">
        <v>216</v>
      </c>
      <c r="C177" s="158"/>
      <c r="D177" s="159"/>
      <c r="E177" s="159"/>
      <c r="F177" s="159"/>
      <c r="G177" s="159"/>
      <c r="H177" s="160"/>
    </row>
    <row r="178" spans="1:8" ht="19.5" hidden="1" thickBot="1">
      <c r="A178" s="26"/>
      <c r="B178" s="27" t="s">
        <v>217</v>
      </c>
      <c r="C178" s="158"/>
      <c r="D178" s="159"/>
      <c r="E178" s="159"/>
      <c r="F178" s="159"/>
      <c r="G178" s="159"/>
      <c r="H178" s="160"/>
    </row>
    <row r="179" spans="1:8" ht="18.75" hidden="1">
      <c r="A179" s="21"/>
      <c r="B179" s="22" t="s">
        <v>218</v>
      </c>
      <c r="C179" s="158"/>
      <c r="D179" s="159"/>
      <c r="E179" s="159"/>
      <c r="F179" s="159"/>
      <c r="G179" s="159"/>
      <c r="H179" s="160"/>
    </row>
    <row r="180" spans="1:8" ht="19.5" hidden="1" thickBot="1">
      <c r="A180" s="26"/>
      <c r="B180" s="27" t="s">
        <v>219</v>
      </c>
      <c r="C180" s="158"/>
      <c r="D180" s="159"/>
      <c r="E180" s="159"/>
      <c r="F180" s="159"/>
      <c r="G180" s="159"/>
      <c r="H180" s="160"/>
    </row>
    <row r="181" spans="1:8" ht="18.75" hidden="1">
      <c r="A181" s="21"/>
      <c r="B181" s="22" t="s">
        <v>220</v>
      </c>
      <c r="C181" s="158"/>
      <c r="D181" s="159"/>
      <c r="E181" s="159"/>
      <c r="F181" s="159"/>
      <c r="G181" s="159"/>
      <c r="H181" s="160"/>
    </row>
    <row r="182" spans="1:8" ht="19.5" hidden="1" thickBot="1">
      <c r="A182" s="26"/>
      <c r="B182" s="27" t="s">
        <v>221</v>
      </c>
      <c r="C182" s="158"/>
      <c r="D182" s="159"/>
      <c r="E182" s="159"/>
      <c r="F182" s="159"/>
      <c r="G182" s="159"/>
      <c r="H182" s="160"/>
    </row>
    <row r="183" spans="1:8" ht="18.75" hidden="1">
      <c r="A183" s="21"/>
      <c r="B183" s="22" t="s">
        <v>222</v>
      </c>
      <c r="C183" s="158"/>
      <c r="D183" s="159"/>
      <c r="E183" s="159"/>
      <c r="F183" s="159"/>
      <c r="G183" s="159"/>
      <c r="H183" s="160"/>
    </row>
    <row r="184" spans="1:8" ht="18.75" hidden="1">
      <c r="A184" s="34"/>
      <c r="B184" s="22" t="s">
        <v>223</v>
      </c>
      <c r="C184" s="158"/>
      <c r="D184" s="159"/>
      <c r="E184" s="159"/>
      <c r="F184" s="159"/>
      <c r="G184" s="159"/>
      <c r="H184" s="160"/>
    </row>
    <row r="185" spans="1:8" ht="19.5" hidden="1" thickBot="1">
      <c r="A185" s="26"/>
      <c r="B185" s="27" t="s">
        <v>97</v>
      </c>
      <c r="C185" s="158"/>
      <c r="D185" s="159"/>
      <c r="E185" s="159"/>
      <c r="F185" s="159"/>
      <c r="G185" s="159"/>
      <c r="H185" s="160"/>
    </row>
    <row r="186" spans="1:8" ht="18.75" hidden="1">
      <c r="A186" s="21"/>
      <c r="B186" s="22" t="s">
        <v>224</v>
      </c>
      <c r="C186" s="158"/>
      <c r="D186" s="159"/>
      <c r="E186" s="159"/>
      <c r="F186" s="159"/>
      <c r="G186" s="159"/>
      <c r="H186" s="160"/>
    </row>
    <row r="187" spans="1:8" ht="19.5" hidden="1" thickBot="1">
      <c r="A187" s="26"/>
      <c r="B187" s="27" t="s">
        <v>225</v>
      </c>
      <c r="C187" s="161"/>
      <c r="D187" s="162"/>
      <c r="E187" s="162"/>
      <c r="F187" s="162"/>
      <c r="G187" s="162"/>
      <c r="H187" s="163"/>
    </row>
    <row r="188" ht="19.5" customHeight="1">
      <c r="A188" s="164"/>
    </row>
    <row r="189" spans="1:8" s="166" customFormat="1" ht="45" customHeight="1">
      <c r="A189" s="165" t="s">
        <v>226</v>
      </c>
      <c r="B189" s="165"/>
      <c r="C189" s="165"/>
      <c r="D189" s="165"/>
      <c r="E189" s="165"/>
      <c r="F189" s="165"/>
      <c r="G189" s="165"/>
      <c r="H189" s="165"/>
    </row>
    <row r="190" spans="1:8" s="166" customFormat="1" ht="27.75" customHeight="1">
      <c r="A190" s="165" t="s">
        <v>227</v>
      </c>
      <c r="B190" s="165"/>
      <c r="C190" s="165"/>
      <c r="D190" s="165"/>
      <c r="E190" s="165"/>
      <c r="F190" s="165"/>
      <c r="G190" s="165"/>
      <c r="H190" s="165"/>
    </row>
    <row r="193" spans="1:6" ht="18.75">
      <c r="A193" s="167" t="s">
        <v>228</v>
      </c>
      <c r="C193" s="167"/>
      <c r="D193" s="167"/>
      <c r="E193" s="167"/>
      <c r="F193" s="167"/>
    </row>
    <row r="194" spans="1:6" ht="18.75">
      <c r="A194" s="167" t="s">
        <v>229</v>
      </c>
      <c r="C194" s="167"/>
      <c r="D194" s="167"/>
      <c r="E194" s="167"/>
      <c r="F194" s="167"/>
    </row>
    <row r="195" spans="1:6" ht="18.75">
      <c r="A195" s="167" t="s">
        <v>5</v>
      </c>
      <c r="C195" s="167"/>
      <c r="D195" s="167" t="s">
        <v>230</v>
      </c>
      <c r="E195" s="167"/>
      <c r="F195" s="167" t="s">
        <v>231</v>
      </c>
    </row>
    <row r="196" spans="1:6" ht="18.75">
      <c r="A196" s="167"/>
      <c r="C196" s="167"/>
      <c r="D196" s="167"/>
      <c r="E196" s="167"/>
      <c r="F196" s="167"/>
    </row>
    <row r="197" spans="1:6" ht="18.75">
      <c r="A197" s="167" t="s">
        <v>232</v>
      </c>
      <c r="C197" s="167"/>
      <c r="D197" s="167" t="s">
        <v>233</v>
      </c>
      <c r="E197" s="167"/>
      <c r="F197" s="167" t="s">
        <v>234</v>
      </c>
    </row>
  </sheetData>
  <sheetProtection/>
  <mergeCells count="238">
    <mergeCell ref="A189:H189"/>
    <mergeCell ref="A190:H190"/>
    <mergeCell ref="A174:A176"/>
    <mergeCell ref="C174:H187"/>
    <mergeCell ref="A177:A178"/>
    <mergeCell ref="A179:A180"/>
    <mergeCell ref="A181:A182"/>
    <mergeCell ref="A183:A185"/>
    <mergeCell ref="A186:A187"/>
    <mergeCell ref="G170:G171"/>
    <mergeCell ref="H170:H171"/>
    <mergeCell ref="A172:A173"/>
    <mergeCell ref="C172:C173"/>
    <mergeCell ref="D172:D173"/>
    <mergeCell ref="E172:E173"/>
    <mergeCell ref="F172:F173"/>
    <mergeCell ref="G172:G173"/>
    <mergeCell ref="H172:H173"/>
    <mergeCell ref="A166:A169"/>
    <mergeCell ref="C166:C169"/>
    <mergeCell ref="D166:D169"/>
    <mergeCell ref="F166:F169"/>
    <mergeCell ref="H166:H169"/>
    <mergeCell ref="A170:A171"/>
    <mergeCell ref="C170:C171"/>
    <mergeCell ref="D170:D171"/>
    <mergeCell ref="E170:E171"/>
    <mergeCell ref="F170:F171"/>
    <mergeCell ref="A163:A165"/>
    <mergeCell ref="D163:D165"/>
    <mergeCell ref="E163:E165"/>
    <mergeCell ref="F163:F165"/>
    <mergeCell ref="G163:G165"/>
    <mergeCell ref="H163:H165"/>
    <mergeCell ref="H152:H155"/>
    <mergeCell ref="A156:A162"/>
    <mergeCell ref="D156:D162"/>
    <mergeCell ref="E156:E162"/>
    <mergeCell ref="F156:F162"/>
    <mergeCell ref="G156:G162"/>
    <mergeCell ref="H156:H162"/>
    <mergeCell ref="A150:A151"/>
    <mergeCell ref="C150:C151"/>
    <mergeCell ref="D150:D151"/>
    <mergeCell ref="F150:F151"/>
    <mergeCell ref="H150:H151"/>
    <mergeCell ref="A152:A155"/>
    <mergeCell ref="D152:D155"/>
    <mergeCell ref="E152:E155"/>
    <mergeCell ref="F152:F155"/>
    <mergeCell ref="G152:G155"/>
    <mergeCell ref="A145:A147"/>
    <mergeCell ref="C145:C147"/>
    <mergeCell ref="D145:D147"/>
    <mergeCell ref="F145:F147"/>
    <mergeCell ref="H145:H147"/>
    <mergeCell ref="A148:A149"/>
    <mergeCell ref="C148:C149"/>
    <mergeCell ref="D148:D149"/>
    <mergeCell ref="F148:F149"/>
    <mergeCell ref="H148:H149"/>
    <mergeCell ref="A128:A131"/>
    <mergeCell ref="C128:C131"/>
    <mergeCell ref="D128:D131"/>
    <mergeCell ref="F128:F131"/>
    <mergeCell ref="H128:H131"/>
    <mergeCell ref="A132:A144"/>
    <mergeCell ref="C132:C144"/>
    <mergeCell ref="D132:D144"/>
    <mergeCell ref="F132:F144"/>
    <mergeCell ref="H132:H144"/>
    <mergeCell ref="A123:A127"/>
    <mergeCell ref="C123:C127"/>
    <mergeCell ref="D123:D127"/>
    <mergeCell ref="F123:F127"/>
    <mergeCell ref="G123:G127"/>
    <mergeCell ref="H123:H127"/>
    <mergeCell ref="A106:A109"/>
    <mergeCell ref="C106:C109"/>
    <mergeCell ref="D106:D109"/>
    <mergeCell ref="F106:F109"/>
    <mergeCell ref="H106:H109"/>
    <mergeCell ref="A110:A120"/>
    <mergeCell ref="C110:C120"/>
    <mergeCell ref="D110:D120"/>
    <mergeCell ref="F110:F120"/>
    <mergeCell ref="H110:H120"/>
    <mergeCell ref="A102:A103"/>
    <mergeCell ref="C102:C103"/>
    <mergeCell ref="D102:D103"/>
    <mergeCell ref="F102:F103"/>
    <mergeCell ref="H102:H103"/>
    <mergeCell ref="A104:A105"/>
    <mergeCell ref="C104:C105"/>
    <mergeCell ref="D104:D105"/>
    <mergeCell ref="F104:F105"/>
    <mergeCell ref="H104:H105"/>
    <mergeCell ref="H96:H99"/>
    <mergeCell ref="A100:A101"/>
    <mergeCell ref="C100:C101"/>
    <mergeCell ref="D100:D101"/>
    <mergeCell ref="F100:F101"/>
    <mergeCell ref="G100:G101"/>
    <mergeCell ref="H100:H101"/>
    <mergeCell ref="A96:A99"/>
    <mergeCell ref="C96:C99"/>
    <mergeCell ref="D96:D99"/>
    <mergeCell ref="E96:E99"/>
    <mergeCell ref="F96:F99"/>
    <mergeCell ref="G96:G99"/>
    <mergeCell ref="K92:K93"/>
    <mergeCell ref="A94:A95"/>
    <mergeCell ref="C94:C95"/>
    <mergeCell ref="D94:D95"/>
    <mergeCell ref="F94:F95"/>
    <mergeCell ref="H94:H95"/>
    <mergeCell ref="K94:K95"/>
    <mergeCell ref="A88:A91"/>
    <mergeCell ref="C88:C91"/>
    <mergeCell ref="D88:D91"/>
    <mergeCell ref="F88:F91"/>
    <mergeCell ref="H88:H91"/>
    <mergeCell ref="A92:A93"/>
    <mergeCell ref="C92:C93"/>
    <mergeCell ref="D92:D93"/>
    <mergeCell ref="F92:F93"/>
    <mergeCell ref="H92:H93"/>
    <mergeCell ref="H82:H84"/>
    <mergeCell ref="A85:A87"/>
    <mergeCell ref="C85:C87"/>
    <mergeCell ref="D85:D87"/>
    <mergeCell ref="E85:E87"/>
    <mergeCell ref="F85:F87"/>
    <mergeCell ref="H85:H87"/>
    <mergeCell ref="A79:A81"/>
    <mergeCell ref="C79:C81"/>
    <mergeCell ref="D79:D81"/>
    <mergeCell ref="F79:F81"/>
    <mergeCell ref="H79:H81"/>
    <mergeCell ref="A82:A84"/>
    <mergeCell ref="C82:C84"/>
    <mergeCell ref="D82:D84"/>
    <mergeCell ref="E82:E84"/>
    <mergeCell ref="F82:F84"/>
    <mergeCell ref="A70:A73"/>
    <mergeCell ref="C70:C73"/>
    <mergeCell ref="D70:D73"/>
    <mergeCell ref="F70:F73"/>
    <mergeCell ref="H70:H71"/>
    <mergeCell ref="A74:A78"/>
    <mergeCell ref="C74:C78"/>
    <mergeCell ref="D74:D78"/>
    <mergeCell ref="F74:F78"/>
    <mergeCell ref="H74:H78"/>
    <mergeCell ref="A60:A64"/>
    <mergeCell ref="C60:C64"/>
    <mergeCell ref="D60:D64"/>
    <mergeCell ref="F60:F64"/>
    <mergeCell ref="H60:H64"/>
    <mergeCell ref="A65:A69"/>
    <mergeCell ref="C65:C69"/>
    <mergeCell ref="D65:D69"/>
    <mergeCell ref="F65:F69"/>
    <mergeCell ref="H65:H69"/>
    <mergeCell ref="H51:H55"/>
    <mergeCell ref="A56:A59"/>
    <mergeCell ref="C56:C59"/>
    <mergeCell ref="D56:D59"/>
    <mergeCell ref="F56:F59"/>
    <mergeCell ref="H56:H59"/>
    <mergeCell ref="A51:A55"/>
    <mergeCell ref="C51:C55"/>
    <mergeCell ref="D51:D55"/>
    <mergeCell ref="E51:E55"/>
    <mergeCell ref="F51:F55"/>
    <mergeCell ref="G51:G55"/>
    <mergeCell ref="H46:H47"/>
    <mergeCell ref="A48:A50"/>
    <mergeCell ref="C48:C50"/>
    <mergeCell ref="D48:D50"/>
    <mergeCell ref="F48:F50"/>
    <mergeCell ref="G48:G50"/>
    <mergeCell ref="H48:H50"/>
    <mergeCell ref="A46:A47"/>
    <mergeCell ref="C46:C47"/>
    <mergeCell ref="D46:D47"/>
    <mergeCell ref="E46:E47"/>
    <mergeCell ref="F46:F47"/>
    <mergeCell ref="G46:G47"/>
    <mergeCell ref="H43:H45"/>
    <mergeCell ref="A44:A45"/>
    <mergeCell ref="D44:D45"/>
    <mergeCell ref="E44:E45"/>
    <mergeCell ref="F44:F45"/>
    <mergeCell ref="G44:G45"/>
    <mergeCell ref="G27:G30"/>
    <mergeCell ref="H27:H30"/>
    <mergeCell ref="A33:A41"/>
    <mergeCell ref="C33:C41"/>
    <mergeCell ref="D33:D41"/>
    <mergeCell ref="F33:F41"/>
    <mergeCell ref="H33:H41"/>
    <mergeCell ref="A21:A26"/>
    <mergeCell ref="C21:C26"/>
    <mergeCell ref="D21:D26"/>
    <mergeCell ref="F21:F26"/>
    <mergeCell ref="H21:H26"/>
    <mergeCell ref="A27:A30"/>
    <mergeCell ref="C27:C30"/>
    <mergeCell ref="D27:D30"/>
    <mergeCell ref="E27:E30"/>
    <mergeCell ref="F27:F30"/>
    <mergeCell ref="H16:H17"/>
    <mergeCell ref="A18:A20"/>
    <mergeCell ref="C18:C20"/>
    <mergeCell ref="D18:D20"/>
    <mergeCell ref="E18:E20"/>
    <mergeCell ref="F18:F20"/>
    <mergeCell ref="H18:H20"/>
    <mergeCell ref="A16:A17"/>
    <mergeCell ref="C16:C17"/>
    <mergeCell ref="D16:D17"/>
    <mergeCell ref="E16:E17"/>
    <mergeCell ref="F16:F17"/>
    <mergeCell ref="G16:G17"/>
    <mergeCell ref="D11:F11"/>
    <mergeCell ref="H11:H12"/>
    <mergeCell ref="D12:F12"/>
    <mergeCell ref="A13:A14"/>
    <mergeCell ref="B13:B14"/>
    <mergeCell ref="C13:C14"/>
    <mergeCell ref="H13:H14"/>
    <mergeCell ref="A3:H3"/>
    <mergeCell ref="A4:H4"/>
    <mergeCell ref="A5:H5"/>
    <mergeCell ref="A6:H6"/>
    <mergeCell ref="A8:H8"/>
    <mergeCell ref="A9:H9"/>
  </mergeCells>
  <printOptions/>
  <pageMargins left="1.7716535433070868" right="0.15748031496062992" top="0.7874015748031497" bottom="0.4330708661417323" header="0.5118110236220472" footer="0.5118110236220472"/>
  <pageSetup blackAndWhite="1" fitToHeight="2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"РусГидро"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Малков Сергей Олегович</dc:creator>
  <cp:keywords/>
  <dc:description/>
  <cp:lastModifiedBy>Малков Сергей Олегович</cp:lastModifiedBy>
  <dcterms:created xsi:type="dcterms:W3CDTF">2013-04-21T04:09:36Z</dcterms:created>
  <dcterms:modified xsi:type="dcterms:W3CDTF">2013-04-21T04:10:19Z</dcterms:modified>
  <cp:category/>
  <cp:version/>
  <cp:contentType/>
  <cp:contentStatus/>
</cp:coreProperties>
</file>