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 activeTab="1"/>
  </bookViews>
  <sheets>
    <sheet name="фин-хоз деят" sheetId="16" r:id="rId1"/>
    <sheet name="РФП" sheetId="17" r:id="rId2"/>
  </sheets>
  <externalReferences>
    <externalReference r:id="rId3"/>
  </externalReferences>
  <definedNames>
    <definedName name="kind_of_activity">[1]TEHSHEET!$B$19:$B$23</definedName>
    <definedName name="_xlnm.Print_Area" localSheetId="0">'фин-хоз деят'!$A$1:$F$72</definedName>
  </definedNames>
  <calcPr calcId="125725"/>
</workbook>
</file>

<file path=xl/calcChain.xml><?xml version="1.0" encoding="utf-8"?>
<calcChain xmlns="http://schemas.openxmlformats.org/spreadsheetml/2006/main">
  <c r="G97" i="17"/>
  <c r="C97"/>
  <c r="E92"/>
  <c r="C92"/>
  <c r="E89"/>
  <c r="E90" s="1"/>
  <c r="D89"/>
  <c r="D90" s="1"/>
  <c r="C89"/>
  <c r="C90" s="1"/>
  <c r="E88"/>
  <c r="E86"/>
  <c r="G81"/>
  <c r="C81"/>
  <c r="G73"/>
  <c r="D73"/>
  <c r="E71"/>
  <c r="D71"/>
  <c r="C71"/>
  <c r="G67"/>
  <c r="D67"/>
  <c r="E66"/>
  <c r="C66"/>
  <c r="G64"/>
  <c r="G66" s="1"/>
  <c r="D64"/>
  <c r="D66" s="1"/>
  <c r="E63"/>
  <c r="E59" s="1"/>
  <c r="C63"/>
  <c r="D62"/>
  <c r="C62"/>
  <c r="G60"/>
  <c r="G63" s="1"/>
  <c r="G59" s="1"/>
  <c r="G47" s="1"/>
  <c r="D60"/>
  <c r="D63" s="1"/>
  <c r="C59"/>
  <c r="D56"/>
  <c r="G53"/>
  <c r="E53"/>
  <c r="E48" s="1"/>
  <c r="D53"/>
  <c r="C53"/>
  <c r="C48" s="1"/>
  <c r="C47" s="1"/>
  <c r="G52"/>
  <c r="D52"/>
  <c r="C52"/>
  <c r="G48"/>
  <c r="G36"/>
  <c r="E36"/>
  <c r="D36"/>
  <c r="C36"/>
  <c r="G32"/>
  <c r="G31"/>
  <c r="E31"/>
  <c r="E25" s="1"/>
  <c r="D31"/>
  <c r="C31"/>
  <c r="C25" s="1"/>
  <c r="G30"/>
  <c r="D30"/>
  <c r="C30"/>
  <c r="G25"/>
  <c r="D25"/>
  <c r="G22"/>
  <c r="E22"/>
  <c r="D22"/>
  <c r="C22"/>
  <c r="G20"/>
  <c r="G69" s="1"/>
  <c r="E20"/>
  <c r="D20"/>
  <c r="G19"/>
  <c r="D19"/>
  <c r="C19"/>
  <c r="D14"/>
  <c r="D48" s="1"/>
  <c r="G11"/>
  <c r="E11"/>
  <c r="E59" i="16"/>
  <c r="E62"/>
  <c r="D62"/>
  <c r="E54"/>
  <c r="E44"/>
  <c r="E46"/>
  <c r="E45"/>
  <c r="G91" i="17" l="1"/>
  <c r="G92" s="1"/>
  <c r="G71"/>
  <c r="G89"/>
  <c r="G90" s="1"/>
  <c r="G84"/>
  <c r="D58"/>
  <c r="D47"/>
  <c r="E47"/>
  <c r="D68"/>
  <c r="G62"/>
  <c r="E21" i="16"/>
  <c r="E22"/>
  <c r="D54" l="1"/>
  <c r="D21" l="1"/>
  <c r="B9"/>
  <c r="C9" s="1"/>
  <c r="D9" s="1"/>
  <c r="E9" s="1"/>
  <c r="F9" s="1"/>
</calcChain>
</file>

<file path=xl/sharedStrings.xml><?xml version="1.0" encoding="utf-8"?>
<sst xmlns="http://schemas.openxmlformats.org/spreadsheetml/2006/main" count="351" uniqueCount="289">
  <si>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</si>
  <si>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</si>
  <si>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</si>
  <si>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</si>
  <si>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</si>
  <si>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</si>
  <si>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</si>
  <si>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</si>
  <si>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</si>
  <si>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</si>
  <si>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</si>
  <si>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</si>
  <si>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</si>
  <si>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</si>
  <si>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</si>
  <si>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</si>
  <si>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</si>
  <si>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</si>
  <si>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</si>
  <si>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</si>
  <si>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</si>
  <si>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</si>
  <si>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</si>
  <si>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</si>
  <si>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</si>
  <si>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</si>
  <si>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</si>
  <si>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</si>
  <si>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</si>
  <si>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</si>
  <si>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</si>
  <si>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</si>
  <si>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</si>
  <si>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</si>
  <si>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</si>
  <si>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</si>
  <si>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</si>
  <si>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</si>
  <si>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</si>
  <si>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</si>
  <si>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</si>
  <si>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</si>
  <si>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</si>
  <si>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</si>
  <si>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</si>
  <si>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</si>
  <si>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</si>
  <si>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</si>
  <si>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</si>
  <si>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</si>
  <si>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</si>
  <si>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</si>
  <si>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</si>
  <si>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</si>
  <si>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</si>
  <si>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</si>
  <si>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</si>
  <si>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</si>
  <si>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</si>
  <si>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</si>
  <si>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</si>
  <si>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</si>
  <si>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</si>
  <si>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</si>
  <si>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</si>
  <si>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</si>
  <si>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</si>
  <si>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</si>
  <si>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</si>
  <si>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</si>
  <si>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</si>
  <si>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</si>
  <si>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</si>
  <si>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</si>
  <si>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</si>
  <si>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</si>
  <si>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</si>
  <si>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</si>
  <si>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</si>
  <si>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</si>
  <si>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</si>
  <si>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</si>
  <si>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</si>
  <si>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</si>
  <si>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</si>
  <si>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</si>
  <si>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</si>
  <si>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</si>
  <si>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</si>
  <si>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</si>
  <si>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</si>
  <si>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</si>
  <si>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</si>
  <si>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</si>
  <si>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</si>
  <si>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</si>
  <si>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</si>
  <si>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</si>
  <si>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</si>
  <si>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</si>
  <si>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</si>
  <si>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</si>
  <si>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</si>
  <si>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</si>
  <si>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</si>
  <si>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</si>
  <si>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</si>
  <si>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</si>
  <si>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</si>
  <si>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</si>
  <si>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</si>
  <si>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</si>
  <si>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</si>
  <si>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</si>
  <si>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</si>
  <si>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</si>
  <si>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</si>
  <si>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</si>
  <si>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</si>
  <si>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</si>
  <si>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</si>
  <si>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</si>
  <si>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</si>
  <si>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</si>
  <si>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</si>
  <si>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</si>
  <si>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</si>
  <si>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"Дивногорский водоканал"</t>
  </si>
  <si>
    <t>услуга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</si>
  <si>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</si>
  <si>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Приложение № 6</t>
  </si>
  <si>
    <t xml:space="preserve">РАСЧЕТ ФИНАНСОВЫХ ПОТРЕБНОСТЕЙ ДЛЯ  РЕАЛИЗАЦИИ ПРОИЗВОДСТВЕННОЙ ПРОГРАММЫ </t>
  </si>
  <si>
    <t>И ПРЕДВАРИТЕЛЬНЫЙ РАСЧЕТ ТАРИФА НА ВОДОСНАБЖЕНИЕ</t>
  </si>
  <si>
    <t>Наименование показателей</t>
  </si>
  <si>
    <t>План 2012 г.</t>
  </si>
  <si>
    <t>Факт 2012 г.</t>
  </si>
  <si>
    <t>Отчетный период 2013 г.</t>
  </si>
  <si>
    <t>План регулируемого периода  2014 г.</t>
  </si>
  <si>
    <t>Примечание (указать номера страницы приложений по обоснованию затрат)</t>
  </si>
  <si>
    <t>План  * )</t>
  </si>
  <si>
    <t>Факт I кв-ла</t>
  </si>
  <si>
    <t>(учтено в тарифе (среднегодовом)</t>
  </si>
  <si>
    <t>**)</t>
  </si>
  <si>
    <t>тыс. руб.</t>
  </si>
  <si>
    <t>Справочно: среднемесячная оплата труда в целом по организации (руб.)</t>
  </si>
  <si>
    <t>Справочно: численность персонала в целом по организации, ед.</t>
  </si>
  <si>
    <t>Реагенты</t>
  </si>
  <si>
    <t>стр. 323</t>
  </si>
  <si>
    <t>Электроэнергия (основное производство)</t>
  </si>
  <si>
    <t>стр. 327</t>
  </si>
  <si>
    <t>Затраты на оплату основного персонала</t>
  </si>
  <si>
    <t>стр. 352</t>
  </si>
  <si>
    <t xml:space="preserve">   численность персонала, чел.</t>
  </si>
  <si>
    <t xml:space="preserve">   ставка рабочего 1 разряда (руб.)</t>
  </si>
  <si>
    <t xml:space="preserve">   средний разряд</t>
  </si>
  <si>
    <t>среднемесячная оплата труда основного производственного персонала (руб.)</t>
  </si>
  <si>
    <t>Отчисления на социальные нужды</t>
  </si>
  <si>
    <t xml:space="preserve">   процент отчислений</t>
  </si>
  <si>
    <t>Амортизация и аренда, в т.ч.</t>
  </si>
  <si>
    <t>стр. 389</t>
  </si>
  <si>
    <t>амортизация основных фондов</t>
  </si>
  <si>
    <t>аренда основных фондов</t>
  </si>
  <si>
    <t>Ремонт и техническое обслуживание, в т.ч.</t>
  </si>
  <si>
    <t>стр. 454</t>
  </si>
  <si>
    <t>материалы</t>
  </si>
  <si>
    <t>затраты на оплату труда ремонтного персонала</t>
  </si>
  <si>
    <t>численность ремонтного персонала, чел.</t>
  </si>
  <si>
    <t>средний разряд</t>
  </si>
  <si>
    <t>среднемесячная оплата труда ремонтного персонала (руб.)</t>
  </si>
  <si>
    <t>6.3.</t>
  </si>
  <si>
    <t>отчисления на социальные нужды</t>
  </si>
  <si>
    <t>6.4.</t>
  </si>
  <si>
    <t>капитальный ремонт</t>
  </si>
  <si>
    <t>6.5.</t>
  </si>
  <si>
    <t>мероприятия по программе энергосбережения</t>
  </si>
  <si>
    <t>6.6.</t>
  </si>
  <si>
    <t>прочие затраты</t>
  </si>
  <si>
    <t>Затраты по содержанию  аварийно-диспетчерской службы</t>
  </si>
  <si>
    <t>стр. 767</t>
  </si>
  <si>
    <t>Прочие прямые расходы, в т.ч.</t>
  </si>
  <si>
    <t>8.1.</t>
  </si>
  <si>
    <t xml:space="preserve">  водный налог</t>
  </si>
  <si>
    <t>8.2.</t>
  </si>
  <si>
    <t xml:space="preserve">  транспортный налог</t>
  </si>
  <si>
    <t xml:space="preserve">Оплата покупной воды </t>
  </si>
  <si>
    <t>Наименование поставщика</t>
  </si>
  <si>
    <t>Объем покупной воды, тыс. м3.</t>
  </si>
  <si>
    <t>Тариф покупной воды, руб./м3</t>
  </si>
  <si>
    <t>Услуги холодного водоснабжения по транспортированию воды, оказываемые сторонними организациями</t>
  </si>
  <si>
    <t>транспортный налог</t>
  </si>
  <si>
    <t>8.3.</t>
  </si>
  <si>
    <t>страхование имущества</t>
  </si>
  <si>
    <t>8.4.</t>
  </si>
  <si>
    <t>плата за сброс загрязняющих веществ</t>
  </si>
  <si>
    <t>Накладные расходы, в т.ч.</t>
  </si>
  <si>
    <t>Цеховые, в т.ч.</t>
  </si>
  <si>
    <t>стр. 748</t>
  </si>
  <si>
    <t>10.1.1.</t>
  </si>
  <si>
    <t>Затраты на оплату цехового персонала</t>
  </si>
  <si>
    <t xml:space="preserve">   численность цехового персонала, чел.</t>
  </si>
  <si>
    <t>среднемесячная оплата труда цехового персонала (руб.)</t>
  </si>
  <si>
    <t>10.1.2.</t>
  </si>
  <si>
    <t>10.1.3.</t>
  </si>
  <si>
    <t xml:space="preserve">Электроэнергия </t>
  </si>
  <si>
    <t>10.1.4</t>
  </si>
  <si>
    <t>Лабораторные исследования воды</t>
  </si>
  <si>
    <t>10.1.5.</t>
  </si>
  <si>
    <t>Транспортные расходы, в т.ч.</t>
  </si>
  <si>
    <t>стр. 754</t>
  </si>
  <si>
    <t>10.1.5.1</t>
  </si>
  <si>
    <t>ГСМ</t>
  </si>
  <si>
    <t>Прочие расходы</t>
  </si>
  <si>
    <t>Общеэксплуатационные расходы, в т.ч.</t>
  </si>
  <si>
    <t>стр. 811</t>
  </si>
  <si>
    <t>10.2.1.</t>
  </si>
  <si>
    <t>Затраты на оплату труда АУП</t>
  </si>
  <si>
    <t>Численность АУП, распределяемого на регулируемый вид деятельности, ед.</t>
  </si>
  <si>
    <t>среднемесячная оплата труда АУП (руб.)</t>
  </si>
  <si>
    <t>10.2.2.</t>
  </si>
  <si>
    <t>10.2.3.</t>
  </si>
  <si>
    <t>Заработная плата прочего общехозяйственного персонала</t>
  </si>
  <si>
    <t>численность прочего общехозяйственного персонала, распределяемого на регулируемый вид деятельности, ед.</t>
  </si>
  <si>
    <t>10.2.4.</t>
  </si>
  <si>
    <t>Отчисления на соц. нужды от заработной платы прочего общехозяйственного персонала</t>
  </si>
  <si>
    <t>10.2.5.</t>
  </si>
  <si>
    <t>10.2.6.</t>
  </si>
  <si>
    <t>Всего расходов</t>
  </si>
  <si>
    <t>-</t>
  </si>
  <si>
    <t>Объем реализации воды, т.м3</t>
  </si>
  <si>
    <t>Себестоимость 1м3  воды</t>
  </si>
  <si>
    <t>Рентабельность, %</t>
  </si>
  <si>
    <t>Валовая прибыль, в т.ч.</t>
  </si>
  <si>
    <t>стр. 946</t>
  </si>
  <si>
    <t>15.1</t>
  </si>
  <si>
    <t>прибыль на развитие производства</t>
  </si>
  <si>
    <t>прибыль на выполнение инвестпрограммы</t>
  </si>
  <si>
    <t>15.2</t>
  </si>
  <si>
    <t>капитальные вложения</t>
  </si>
  <si>
    <t>15.3</t>
  </si>
  <si>
    <t>15.4</t>
  </si>
  <si>
    <t>прибыль на социальное развитие</t>
  </si>
  <si>
    <t>15.5</t>
  </si>
  <si>
    <t>прибыль на поощрение</t>
  </si>
  <si>
    <t>15.6</t>
  </si>
  <si>
    <t>прибыль на прочие цели</t>
  </si>
  <si>
    <t>15.7</t>
  </si>
  <si>
    <t>налоги и сборы всего, в т.ч.</t>
  </si>
  <si>
    <t>15.7.1</t>
  </si>
  <si>
    <t>налог на прибыль</t>
  </si>
  <si>
    <t>15.7.2</t>
  </si>
  <si>
    <t>налог на имущество</t>
  </si>
  <si>
    <t>Доходы</t>
  </si>
  <si>
    <t>16.1.</t>
  </si>
  <si>
    <t>Избыток средств полученный за отчётный период регулирования</t>
  </si>
  <si>
    <t>16.2</t>
  </si>
  <si>
    <t>Корректировка финансовых потребностей,         в т. ч.</t>
  </si>
  <si>
    <t>16.2.1</t>
  </si>
  <si>
    <t>невыполнение мероприятий по модернизации объектов НФС в 2011 г. за счёт прибыли, с учётом налога на прибыль</t>
  </si>
  <si>
    <t>16.2.2</t>
  </si>
  <si>
    <t>Доходы с учётом корректировки</t>
  </si>
  <si>
    <t>Среднегодовой тариф, руб./м3 (без НДС)</t>
  </si>
  <si>
    <t>В колонке отчетный период: отношение суммы плановых доходов за 2013 год к объему реализации</t>
  </si>
  <si>
    <t>Среднегодовой тариф, руб./м3 (с НДС)</t>
  </si>
  <si>
    <t>Тариф, руб./м3 (без НДС)</t>
  </si>
  <si>
    <t>В колонке отчетного периода: тариф, установленный с 01.07.2013года</t>
  </si>
  <si>
    <t>Тариф, руб./м3 (с НДС)</t>
  </si>
  <si>
    <t>Инвестиционная надбавка, руб./м3                 (без НДС)</t>
  </si>
  <si>
    <t>Инвестиционная надбавка, руб./м3 (с НДС)</t>
  </si>
  <si>
    <t>Тариф с учетом надбавки, руб./м3                     (без НДС)</t>
  </si>
  <si>
    <t>Тариф с учетом надбавки, руб./м3 (с НДС)</t>
  </si>
  <si>
    <t xml:space="preserve">Предусмотренная в затратах организации величина финансовых средств по источникам финансирования всего, в т.ч. </t>
  </si>
  <si>
    <t>25.1</t>
  </si>
  <si>
    <t>амортизация</t>
  </si>
  <si>
    <t>25.2</t>
  </si>
  <si>
    <t>прибыль</t>
  </si>
  <si>
    <t>25.3</t>
  </si>
  <si>
    <t>бюджетное финансирование</t>
  </si>
  <si>
    <t>25.4</t>
  </si>
  <si>
    <t>заемные средства</t>
  </si>
  <si>
    <t>25.5</t>
  </si>
  <si>
    <t>другие источники</t>
  </si>
  <si>
    <t>*)  указываются затраты, учтенные в тарифах  2013  года (как сумма затрат по периодам регулирования за 2013 год);</t>
  </si>
  <si>
    <t>**) ежеквартально данная информация должна обновляться (нарастающим итогом)</t>
  </si>
  <si>
    <t>Директор</t>
  </si>
  <si>
    <t>К.Г. Попов</t>
  </si>
  <si>
    <t>Заместитель директора по экономике</t>
  </si>
  <si>
    <t>М.Г. Соколова</t>
  </si>
  <si>
    <t>Авдеева Ольга Владимировна</t>
  </si>
  <si>
    <t>(839144) 3-35-86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</si>
</sst>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#,##0.0000"/>
  </numFmts>
  <fonts count="1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2" fillId="0" borderId="0" xfId="0" applyFont="1"/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/>
    <xf numFmtId="0" fontId="7" fillId="0" borderId="12" xfId="0" applyFont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top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4" fontId="9" fillId="0" borderId="0" xfId="0" applyNumberFormat="1" applyFont="1" applyFill="1"/>
    <xf numFmtId="0" fontId="9" fillId="0" borderId="0" xfId="0" applyFont="1" applyFill="1"/>
    <xf numFmtId="0" fontId="5" fillId="0" borderId="15" xfId="0" applyFont="1" applyBorder="1" applyAlignment="1">
      <alignment horizontal="justify" vertical="center" wrapText="1"/>
    </xf>
    <xf numFmtId="4" fontId="4" fillId="0" borderId="0" xfId="0" applyNumberFormat="1" applyFont="1" applyFill="1"/>
    <xf numFmtId="0" fontId="4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2" fontId="4" fillId="0" borderId="0" xfId="0" applyNumberFormat="1" applyFont="1" applyFill="1"/>
    <xf numFmtId="0" fontId="4" fillId="0" borderId="15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center" vertical="top" wrapText="1"/>
    </xf>
    <xf numFmtId="4" fontId="9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vertical="top" wrapText="1"/>
    </xf>
    <xf numFmtId="4" fontId="10" fillId="0" borderId="15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top" wrapText="1"/>
    </xf>
    <xf numFmtId="4" fontId="11" fillId="0" borderId="15" xfId="0" applyNumberFormat="1" applyFont="1" applyBorder="1" applyAlignment="1">
      <alignment horizontal="righ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left" vertical="center" wrapText="1"/>
    </xf>
    <xf numFmtId="4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4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top" wrapText="1"/>
    </xf>
    <xf numFmtId="4" fontId="5" fillId="0" borderId="20" xfId="0" applyNumberFormat="1" applyFont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top" wrapText="1"/>
    </xf>
    <xf numFmtId="165" fontId="5" fillId="0" borderId="15" xfId="0" applyNumberFormat="1" applyFont="1" applyFill="1" applyBorder="1" applyAlignment="1">
      <alignment horizontal="right" vertical="center" wrapText="1"/>
    </xf>
    <xf numFmtId="0" fontId="9" fillId="0" borderId="15" xfId="0" applyFont="1" applyBorder="1" applyAlignment="1">
      <alignment horizontal="justify" vertical="top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justify"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0" fontId="9" fillId="0" borderId="0" xfId="0" applyFont="1" applyFill="1" applyAlignment="1">
      <alignment vertical="center"/>
    </xf>
    <xf numFmtId="4" fontId="5" fillId="0" borderId="19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left" indent="2"/>
    </xf>
    <xf numFmtId="4" fontId="4" fillId="0" borderId="0" xfId="0" applyNumberFormat="1" applyFont="1" applyAlignment="1">
      <alignment horizontal="right"/>
    </xf>
    <xf numFmtId="0" fontId="16" fillId="0" borderId="0" xfId="0" applyFont="1" applyAlignment="1"/>
    <xf numFmtId="0" fontId="16" fillId="0" borderId="0" xfId="0" applyFont="1"/>
    <xf numFmtId="0" fontId="16" fillId="0" borderId="0" xfId="0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14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7"/>
  <sheetViews>
    <sheetView view="pageBreakPreview" zoomScaleNormal="100" zoomScaleSheetLayoutView="100" workbookViewId="0">
      <selection activeCell="B71" sqref="B71"/>
    </sheetView>
  </sheetViews>
  <sheetFormatPr defaultRowHeight="15.75"/>
  <cols>
    <col min="1" max="1" width="9.140625" style="11"/>
    <col min="2" max="2" width="45" style="12" customWidth="1"/>
    <col min="3" max="3" width="13.42578125" style="11" customWidth="1"/>
    <col min="4" max="4" width="16.140625" style="11" customWidth="1"/>
    <col min="5" max="5" width="16.42578125" style="1" customWidth="1"/>
    <col min="6" max="6" width="25.5703125" style="1" customWidth="1"/>
    <col min="7" max="16384" width="9.140625" style="1"/>
  </cols>
  <sheetData>
    <row r="1" spans="1:6">
      <c r="F1" s="20" t="s">
        <v>119</v>
      </c>
    </row>
    <row r="2" spans="1:6" ht="16.5" thickBot="1">
      <c r="F2" s="20"/>
    </row>
    <row r="3" spans="1:6" ht="75.75" customHeight="1" thickBot="1">
      <c r="A3" s="25" t="s">
        <v>129</v>
      </c>
      <c r="B3" s="26"/>
      <c r="C3" s="26"/>
      <c r="D3" s="26"/>
      <c r="E3" s="26"/>
      <c r="F3" s="27"/>
    </row>
    <row r="4" spans="1:6" ht="33.6" customHeight="1" thickBot="1">
      <c r="A4" s="21"/>
      <c r="B4" s="32" t="s">
        <v>127</v>
      </c>
      <c r="C4" s="32"/>
      <c r="D4" s="32"/>
      <c r="E4" s="32"/>
      <c r="F4" s="21"/>
    </row>
    <row r="5" spans="1:6" ht="23.45" customHeight="1">
      <c r="A5" s="21"/>
      <c r="B5" s="33" t="s">
        <v>121</v>
      </c>
      <c r="C5" s="33"/>
      <c r="D5" s="33"/>
      <c r="E5" s="33"/>
      <c r="F5" s="21"/>
    </row>
    <row r="6" spans="1:6" ht="12" customHeight="1">
      <c r="A6" s="5"/>
      <c r="B6" s="5"/>
      <c r="C6" s="5"/>
      <c r="D6" s="5"/>
      <c r="E6" s="15"/>
      <c r="F6" s="15"/>
    </row>
    <row r="7" spans="1:6" ht="31.5">
      <c r="A7" s="3" t="s">
        <v>0</v>
      </c>
      <c r="B7" s="3" t="s">
        <v>1</v>
      </c>
      <c r="C7" s="3" t="s">
        <v>2</v>
      </c>
      <c r="D7" s="28" t="s">
        <v>122</v>
      </c>
      <c r="E7" s="29"/>
      <c r="F7" s="9" t="s">
        <v>94</v>
      </c>
    </row>
    <row r="8" spans="1:6" ht="31.5">
      <c r="A8" s="3"/>
      <c r="B8" s="3"/>
      <c r="C8" s="3"/>
      <c r="D8" s="3" t="s">
        <v>117</v>
      </c>
      <c r="E8" s="3" t="s">
        <v>118</v>
      </c>
      <c r="F8" s="9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63">
      <c r="A10" s="6" t="s">
        <v>3</v>
      </c>
      <c r="B10" s="2" t="s">
        <v>88</v>
      </c>
      <c r="C10" s="3" t="s">
        <v>7</v>
      </c>
      <c r="D10" s="3" t="s">
        <v>128</v>
      </c>
      <c r="E10" s="3" t="s">
        <v>128</v>
      </c>
      <c r="F10" s="10"/>
    </row>
    <row r="11" spans="1:6" s="7" customFormat="1">
      <c r="A11" s="6" t="s">
        <v>4</v>
      </c>
      <c r="B11" s="2" t="s">
        <v>95</v>
      </c>
      <c r="C11" s="3" t="s">
        <v>8</v>
      </c>
      <c r="D11" s="17">
        <v>85545.24</v>
      </c>
      <c r="E11" s="8">
        <v>79614.289999999994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17">
        <v>84882.6</v>
      </c>
      <c r="E12" s="8">
        <v>75490.45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17">
        <v>0</v>
      </c>
      <c r="E13" s="17">
        <v>0</v>
      </c>
      <c r="F13" s="10"/>
    </row>
    <row r="14" spans="1:6" s="7" customFormat="1">
      <c r="A14" s="6" t="s">
        <v>11</v>
      </c>
      <c r="B14" s="2" t="s">
        <v>12</v>
      </c>
      <c r="C14" s="3" t="s">
        <v>8</v>
      </c>
      <c r="D14" s="17">
        <v>0</v>
      </c>
      <c r="E14" s="17">
        <v>0</v>
      </c>
      <c r="F14" s="10"/>
    </row>
    <row r="15" spans="1:6" s="7" customFormat="1">
      <c r="A15" s="6"/>
      <c r="B15" s="2" t="s">
        <v>90</v>
      </c>
      <c r="C15" s="3" t="s">
        <v>91</v>
      </c>
      <c r="D15" s="17">
        <v>0</v>
      </c>
      <c r="E15" s="17">
        <v>0</v>
      </c>
      <c r="F15" s="10"/>
    </row>
    <row r="16" spans="1:6" s="7" customFormat="1">
      <c r="A16" s="6"/>
      <c r="B16" s="2" t="s">
        <v>92</v>
      </c>
      <c r="C16" s="3" t="s">
        <v>93</v>
      </c>
      <c r="D16" s="17">
        <v>0</v>
      </c>
      <c r="E16" s="17">
        <v>0</v>
      </c>
      <c r="F16" s="10"/>
    </row>
    <row r="17" spans="1:6" s="7" customFormat="1">
      <c r="A17" s="6" t="s">
        <v>13</v>
      </c>
      <c r="B17" s="4" t="s">
        <v>14</v>
      </c>
      <c r="C17" s="3" t="s">
        <v>8</v>
      </c>
      <c r="D17" s="17">
        <v>0</v>
      </c>
      <c r="E17" s="17">
        <v>0</v>
      </c>
      <c r="F17" s="10"/>
    </row>
    <row r="18" spans="1:6" s="7" customFormat="1">
      <c r="A18" s="6"/>
      <c r="B18" s="2" t="s">
        <v>90</v>
      </c>
      <c r="C18" s="3" t="s">
        <v>91</v>
      </c>
      <c r="D18" s="17">
        <v>0</v>
      </c>
      <c r="E18" s="17">
        <v>0</v>
      </c>
      <c r="F18" s="10"/>
    </row>
    <row r="19" spans="1:6" s="7" customFormat="1">
      <c r="A19" s="6"/>
      <c r="B19" s="2" t="s">
        <v>92</v>
      </c>
      <c r="C19" s="3" t="s">
        <v>93</v>
      </c>
      <c r="D19" s="17">
        <v>0</v>
      </c>
      <c r="E19" s="17"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17">
        <v>10329.280000000001</v>
      </c>
      <c r="E20" s="8">
        <v>10070.6</v>
      </c>
      <c r="F20" s="10"/>
    </row>
    <row r="21" spans="1:6" s="7" customFormat="1">
      <c r="A21" s="6" t="s">
        <v>17</v>
      </c>
      <c r="B21" s="2" t="s">
        <v>18</v>
      </c>
      <c r="C21" s="3" t="s">
        <v>19</v>
      </c>
      <c r="D21" s="24">
        <f>D20/D22</f>
        <v>2.094763739606571</v>
      </c>
      <c r="E21" s="24">
        <f>E20/E22</f>
        <v>2.220590505170779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17">
        <v>4931</v>
      </c>
      <c r="E22" s="8">
        <f>4437.5+97.6</f>
        <v>4535.1000000000004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17">
        <v>309.5</v>
      </c>
      <c r="E23" s="8">
        <v>277.7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17">
        <v>7839.4</v>
      </c>
      <c r="E24" s="8">
        <v>6343.65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17">
        <v>38</v>
      </c>
      <c r="E25" s="8">
        <v>35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17">
        <v>2681.08</v>
      </c>
      <c r="E26" s="8">
        <v>1915.78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17">
        <v>401.5</v>
      </c>
      <c r="E27" s="8">
        <v>488.62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17">
        <v>1697.31</v>
      </c>
      <c r="E28" s="8">
        <v>1352.34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17">
        <v>24330.62</v>
      </c>
      <c r="E29" s="8">
        <v>22012.95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17">
        <v>3687.81</v>
      </c>
      <c r="E30" s="8">
        <v>3982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17">
        <v>1261.23</v>
      </c>
      <c r="E31" s="8">
        <v>1202.57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17">
        <v>8819.16</v>
      </c>
      <c r="E32" s="8">
        <v>11729.77</v>
      </c>
      <c r="F32" s="10"/>
    </row>
    <row r="33" spans="1:6" s="7" customFormat="1">
      <c r="A33" s="6" t="s">
        <v>42</v>
      </c>
      <c r="B33" s="2" t="s">
        <v>43</v>
      </c>
      <c r="C33" s="3" t="s">
        <v>8</v>
      </c>
      <c r="D33" s="17">
        <v>3890.98</v>
      </c>
      <c r="E33" s="8">
        <v>6101.75</v>
      </c>
      <c r="F33" s="10"/>
    </row>
    <row r="34" spans="1:6" s="7" customFormat="1">
      <c r="A34" s="6" t="s">
        <v>44</v>
      </c>
      <c r="B34" s="2" t="s">
        <v>45</v>
      </c>
      <c r="C34" s="3" t="s">
        <v>8</v>
      </c>
      <c r="D34" s="17">
        <v>1330.71</v>
      </c>
      <c r="E34" s="8">
        <v>1842.73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17">
        <v>24748.27</v>
      </c>
      <c r="E35" s="8">
        <v>22539.5</v>
      </c>
      <c r="F35" s="10"/>
    </row>
    <row r="36" spans="1:6" s="7" customFormat="1">
      <c r="A36" s="6" t="s">
        <v>48</v>
      </c>
      <c r="B36" s="2" t="s">
        <v>49</v>
      </c>
      <c r="C36" s="3" t="s">
        <v>8</v>
      </c>
      <c r="D36" s="17">
        <v>15713.7</v>
      </c>
      <c r="E36" s="8">
        <v>16122</v>
      </c>
      <c r="F36" s="10"/>
    </row>
    <row r="37" spans="1:6" s="7" customFormat="1">
      <c r="A37" s="6" t="s">
        <v>50</v>
      </c>
      <c r="B37" s="2" t="s">
        <v>51</v>
      </c>
      <c r="C37" s="3" t="s">
        <v>8</v>
      </c>
      <c r="D37" s="17">
        <v>797.5</v>
      </c>
      <c r="E37" s="8">
        <v>890.94</v>
      </c>
      <c r="F37" s="10"/>
    </row>
    <row r="38" spans="1:6" s="7" customFormat="1">
      <c r="A38" s="6" t="s">
        <v>52</v>
      </c>
      <c r="B38" s="2" t="s">
        <v>53</v>
      </c>
      <c r="C38" s="3" t="s">
        <v>8</v>
      </c>
      <c r="D38" s="17">
        <v>6137.9</v>
      </c>
      <c r="E38" s="8">
        <v>4244.67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17">
        <v>2099.16</v>
      </c>
      <c r="E39" s="8">
        <v>1281.8900000000001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17">
        <v>5309.12</v>
      </c>
      <c r="E40" s="8">
        <v>6074.74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17">
        <v>662.63</v>
      </c>
      <c r="E41" s="8">
        <v>4123.8500000000004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17">
        <v>477.94</v>
      </c>
      <c r="E42" s="8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17">
        <v>0</v>
      </c>
      <c r="E43" s="8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17">
        <v>1398.88</v>
      </c>
      <c r="E44" s="8">
        <f>E45-E46</f>
        <v>963.98199999999997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17">
        <v>0</v>
      </c>
      <c r="E45" s="8">
        <f>1970*59.14%</f>
        <v>1165.058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17">
        <v>1398.88</v>
      </c>
      <c r="E46" s="8">
        <f>340*59.14%</f>
        <v>201.07600000000002</v>
      </c>
      <c r="F46" s="10"/>
    </row>
    <row r="47" spans="1:6" s="7" customFormat="1">
      <c r="A47" s="6" t="s">
        <v>62</v>
      </c>
      <c r="B47" s="2" t="s">
        <v>63</v>
      </c>
      <c r="C47" s="3" t="s">
        <v>64</v>
      </c>
      <c r="D47" s="17">
        <v>4280.3999999999996</v>
      </c>
      <c r="E47" s="16">
        <v>4226.1000000000004</v>
      </c>
      <c r="F47" s="10"/>
    </row>
    <row r="48" spans="1:6" s="7" customFormat="1">
      <c r="A48" s="6" t="s">
        <v>65</v>
      </c>
      <c r="B48" s="2" t="s">
        <v>66</v>
      </c>
      <c r="C48" s="3" t="s">
        <v>64</v>
      </c>
      <c r="D48" s="17">
        <v>0</v>
      </c>
      <c r="E48" s="17">
        <v>0</v>
      </c>
      <c r="F48" s="10"/>
    </row>
    <row r="49" spans="1:6" s="7" customFormat="1">
      <c r="A49" s="6" t="s">
        <v>101</v>
      </c>
      <c r="B49" s="2" t="s">
        <v>12</v>
      </c>
      <c r="C49" s="3" t="s">
        <v>64</v>
      </c>
      <c r="D49" s="17">
        <v>0</v>
      </c>
      <c r="E49" s="17">
        <v>0</v>
      </c>
      <c r="F49" s="10"/>
    </row>
    <row r="50" spans="1:6" s="7" customFormat="1">
      <c r="A50" s="6" t="s">
        <v>102</v>
      </c>
      <c r="B50" s="2" t="s">
        <v>14</v>
      </c>
      <c r="C50" s="3" t="s">
        <v>64</v>
      </c>
      <c r="D50" s="17">
        <v>0</v>
      </c>
      <c r="E50" s="17">
        <v>0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17">
        <v>3790.3</v>
      </c>
      <c r="E51" s="8">
        <v>3901.9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17">
        <v>3114.4</v>
      </c>
      <c r="E52" s="16">
        <v>2903.87</v>
      </c>
      <c r="F52" s="10"/>
    </row>
    <row r="53" spans="1:6" s="7" customFormat="1">
      <c r="A53" s="6" t="s">
        <v>103</v>
      </c>
      <c r="B53" s="2" t="s">
        <v>71</v>
      </c>
      <c r="C53" s="3" t="s">
        <v>64</v>
      </c>
      <c r="D53" s="17">
        <v>214.7</v>
      </c>
      <c r="E53" s="8">
        <v>1920.4</v>
      </c>
      <c r="F53" s="10"/>
    </row>
    <row r="54" spans="1:6" s="7" customFormat="1">
      <c r="A54" s="6" t="s">
        <v>104</v>
      </c>
      <c r="B54" s="2" t="s">
        <v>72</v>
      </c>
      <c r="C54" s="3" t="s">
        <v>64</v>
      </c>
      <c r="D54" s="17">
        <f>D52-D53</f>
        <v>2899.7000000000003</v>
      </c>
      <c r="E54" s="8">
        <f>E52-E53</f>
        <v>983.4699999999998</v>
      </c>
      <c r="F54" s="10"/>
    </row>
    <row r="55" spans="1:6" s="7" customFormat="1">
      <c r="A55" s="6" t="s">
        <v>73</v>
      </c>
      <c r="B55" s="2" t="s">
        <v>74</v>
      </c>
      <c r="C55" s="3" t="s">
        <v>75</v>
      </c>
      <c r="D55" s="17">
        <v>841.8</v>
      </c>
      <c r="E55" s="8">
        <v>998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17">
        <v>95.1</v>
      </c>
      <c r="E56" s="17">
        <v>94</v>
      </c>
      <c r="F56" s="10"/>
    </row>
    <row r="57" spans="1:6" s="7" customFormat="1">
      <c r="A57" s="6" t="s">
        <v>79</v>
      </c>
      <c r="B57" s="2" t="s">
        <v>80</v>
      </c>
      <c r="C57" s="3" t="s">
        <v>81</v>
      </c>
      <c r="D57" s="17">
        <v>30</v>
      </c>
      <c r="E57" s="17">
        <v>30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17">
        <v>7</v>
      </c>
      <c r="E58" s="17">
        <v>7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17">
        <v>0.77</v>
      </c>
      <c r="E59" s="17">
        <f>E51/E22</f>
        <v>0.86037794094948283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17">
        <v>324.2</v>
      </c>
      <c r="E60" s="17">
        <v>324.2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17">
        <v>324.2</v>
      </c>
      <c r="E61" s="17">
        <v>324.2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17">
        <f>D52/D51*100</f>
        <v>82.167638445505631</v>
      </c>
      <c r="E62" s="17">
        <f>E52/E51*100</f>
        <v>74.42194828160639</v>
      </c>
      <c r="F62" s="10"/>
    </row>
    <row r="63" spans="1:6" s="7" customFormat="1">
      <c r="A63" s="18" t="s">
        <v>123</v>
      </c>
      <c r="B63" s="13" t="s">
        <v>111</v>
      </c>
      <c r="C63" s="30"/>
      <c r="D63" s="30"/>
      <c r="E63" s="30"/>
      <c r="F63" s="30"/>
    </row>
    <row r="64" spans="1:6" s="7" customFormat="1">
      <c r="A64" s="18"/>
      <c r="B64" s="13" t="s">
        <v>112</v>
      </c>
      <c r="C64" s="30"/>
      <c r="D64" s="30"/>
      <c r="E64" s="30"/>
      <c r="F64" s="30"/>
    </row>
    <row r="65" spans="1:6" s="7" customFormat="1">
      <c r="A65" s="18"/>
      <c r="B65" s="13" t="s">
        <v>113</v>
      </c>
      <c r="C65" s="30"/>
      <c r="D65" s="30"/>
      <c r="E65" s="30"/>
      <c r="F65" s="30"/>
    </row>
    <row r="66" spans="1:6" s="7" customFormat="1">
      <c r="A66" s="18"/>
      <c r="B66" s="13" t="s">
        <v>114</v>
      </c>
      <c r="C66" s="30"/>
      <c r="D66" s="30"/>
      <c r="E66" s="30"/>
      <c r="F66" s="30"/>
    </row>
    <row r="67" spans="1:6" s="7" customFormat="1" ht="31.5">
      <c r="A67" s="18"/>
      <c r="B67" s="13" t="s">
        <v>115</v>
      </c>
      <c r="C67" s="30"/>
      <c r="D67" s="30"/>
      <c r="E67" s="30"/>
      <c r="F67" s="30"/>
    </row>
    <row r="68" spans="1:6" s="7" customFormat="1">
      <c r="A68" s="18"/>
      <c r="B68" s="13" t="s">
        <v>116</v>
      </c>
      <c r="C68" s="30"/>
      <c r="D68" s="30"/>
      <c r="E68" s="30"/>
      <c r="F68" s="30"/>
    </row>
    <row r="69" spans="1:6" s="7" customFormat="1">
      <c r="A69" s="22"/>
      <c r="B69" s="23"/>
      <c r="C69" s="22"/>
      <c r="D69" s="22"/>
    </row>
    <row r="70" spans="1:6" s="7" customFormat="1" ht="31.15" customHeight="1">
      <c r="A70" s="34" t="s">
        <v>125</v>
      </c>
      <c r="B70" s="34"/>
      <c r="C70" s="34"/>
      <c r="D70" s="34"/>
      <c r="E70" s="34"/>
      <c r="F70" s="34"/>
    </row>
    <row r="71" spans="1:6" s="7" customFormat="1" ht="17.45" customHeight="1">
      <c r="A71" s="19"/>
      <c r="B71" s="19"/>
      <c r="C71" s="19"/>
      <c r="D71" s="19"/>
      <c r="E71" s="19"/>
      <c r="F71" s="19"/>
    </row>
    <row r="72" spans="1:6" s="7" customFormat="1" ht="39.75" customHeight="1">
      <c r="A72" s="31" t="s">
        <v>124</v>
      </c>
      <c r="B72" s="31"/>
      <c r="C72" s="31"/>
      <c r="D72" s="31"/>
      <c r="E72" s="31"/>
      <c r="F72" s="31"/>
    </row>
    <row r="73" spans="1:6">
      <c r="A73" s="14"/>
      <c r="B73" s="14"/>
      <c r="C73" s="14"/>
      <c r="D73" s="14"/>
      <c r="E73" s="14"/>
      <c r="F73" s="14"/>
    </row>
    <row r="74" spans="1:6">
      <c r="A74" s="14"/>
      <c r="B74" s="14"/>
      <c r="C74" s="14"/>
      <c r="D74" s="14"/>
      <c r="E74" s="14"/>
      <c r="F74" s="14"/>
    </row>
    <row r="75" spans="1:6">
      <c r="A75" s="14"/>
      <c r="B75" s="14"/>
      <c r="C75" s="14"/>
      <c r="D75" s="14"/>
      <c r="E75" s="14"/>
      <c r="F75" s="14"/>
    </row>
    <row r="76" spans="1:6">
      <c r="A76" s="14"/>
      <c r="B76" s="14"/>
      <c r="C76" s="14"/>
      <c r="D76" s="14"/>
      <c r="E76" s="14"/>
      <c r="F76" s="14"/>
    </row>
    <row r="77" spans="1:6">
      <c r="A77" s="14"/>
      <c r="B77" s="14"/>
      <c r="C77" s="14"/>
      <c r="D77" s="14"/>
      <c r="E77" s="14"/>
      <c r="F77" s="14"/>
    </row>
  </sheetData>
  <mergeCells count="7">
    <mergeCell ref="A3:F3"/>
    <mergeCell ref="D7:E7"/>
    <mergeCell ref="C63:F68"/>
    <mergeCell ref="A72:F72"/>
    <mergeCell ref="B4:E4"/>
    <mergeCell ref="B5:E5"/>
    <mergeCell ref="A70:F70"/>
  </mergeCells>
  <phoneticPr fontId="0" type="noConversion"/>
  <dataValidations count="1">
    <dataValidation type="decimal" allowBlank="1" showInputMessage="1" showErrorMessage="1" sqref="E20 E11:E12 E22:E47 E51:E55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U113"/>
  <sheetViews>
    <sheetView tabSelected="1" workbookViewId="0">
      <selection activeCell="B18" sqref="B18"/>
    </sheetView>
  </sheetViews>
  <sheetFormatPr defaultRowHeight="15"/>
  <cols>
    <col min="1" max="1" width="7.42578125" style="36" customWidth="1"/>
    <col min="2" max="2" width="40.42578125" style="36" customWidth="1"/>
    <col min="3" max="3" width="11.5703125" style="36" hidden="1" customWidth="1"/>
    <col min="4" max="4" width="11.42578125" style="36" customWidth="1"/>
    <col min="5" max="5" width="14.85546875" style="137" customWidth="1"/>
    <col min="6" max="6" width="14.28515625" style="36" customWidth="1"/>
    <col min="7" max="7" width="13" style="36" customWidth="1"/>
    <col min="8" max="8" width="16.5703125" style="36" customWidth="1"/>
    <col min="9" max="9" width="9.28515625" style="36" bestFit="1" customWidth="1"/>
    <col min="10" max="10" width="9.28515625" style="36" customWidth="1"/>
    <col min="11" max="11" width="9.28515625" style="36" bestFit="1" customWidth="1"/>
    <col min="12" max="16384" width="9.140625" style="36"/>
  </cols>
  <sheetData>
    <row r="1" spans="1:14">
      <c r="A1" s="35" t="s">
        <v>130</v>
      </c>
      <c r="B1" s="35"/>
      <c r="C1" s="35"/>
      <c r="D1" s="35"/>
      <c r="E1" s="35"/>
      <c r="F1" s="35"/>
      <c r="G1" s="35"/>
      <c r="H1" s="35"/>
    </row>
    <row r="2" spans="1:14">
      <c r="A2" s="37" t="s">
        <v>131</v>
      </c>
      <c r="B2" s="37"/>
      <c r="C2" s="37"/>
      <c r="D2" s="37"/>
      <c r="E2" s="37"/>
      <c r="F2" s="37"/>
      <c r="G2" s="37"/>
      <c r="H2" s="37"/>
    </row>
    <row r="3" spans="1:14">
      <c r="A3" s="38"/>
      <c r="B3" s="37" t="s">
        <v>132</v>
      </c>
      <c r="C3" s="37"/>
      <c r="D3" s="37"/>
      <c r="E3" s="37"/>
      <c r="F3" s="37"/>
      <c r="G3" s="37"/>
      <c r="H3" s="37"/>
    </row>
    <row r="4" spans="1:14" ht="15.75">
      <c r="A4" s="38"/>
      <c r="B4" s="39" t="s">
        <v>127</v>
      </c>
      <c r="C4" s="39"/>
      <c r="D4" s="39"/>
      <c r="E4" s="39"/>
      <c r="F4" s="39"/>
      <c r="G4" s="39"/>
      <c r="H4" s="39"/>
    </row>
    <row r="5" spans="1:14" ht="15.75" thickBot="1">
      <c r="A5" s="40"/>
      <c r="D5" s="41"/>
      <c r="E5" s="41"/>
      <c r="F5" s="41"/>
      <c r="G5" s="41"/>
    </row>
    <row r="6" spans="1:14" ht="15.75" thickBot="1">
      <c r="A6" s="42" t="s">
        <v>0</v>
      </c>
      <c r="B6" s="42" t="s">
        <v>133</v>
      </c>
      <c r="C6" s="43" t="s">
        <v>134</v>
      </c>
      <c r="D6" s="44" t="s">
        <v>135</v>
      </c>
      <c r="E6" s="45" t="s">
        <v>136</v>
      </c>
      <c r="F6" s="46"/>
      <c r="G6" s="44" t="s">
        <v>137</v>
      </c>
      <c r="H6" s="42" t="s">
        <v>138</v>
      </c>
      <c r="I6" s="47"/>
      <c r="J6" s="48"/>
      <c r="K6" s="48"/>
      <c r="L6" s="48"/>
      <c r="M6" s="48"/>
      <c r="N6" s="48"/>
    </row>
    <row r="7" spans="1:14">
      <c r="A7" s="49"/>
      <c r="B7" s="49"/>
      <c r="C7" s="50"/>
      <c r="D7" s="51"/>
      <c r="E7" s="52" t="s">
        <v>139</v>
      </c>
      <c r="F7" s="53" t="s">
        <v>140</v>
      </c>
      <c r="G7" s="51"/>
      <c r="H7" s="49"/>
      <c r="I7" s="47"/>
      <c r="J7" s="48"/>
      <c r="K7" s="48"/>
      <c r="L7" s="48"/>
      <c r="M7" s="48"/>
      <c r="N7" s="48"/>
    </row>
    <row r="8" spans="1:14" ht="24.75" thickBot="1">
      <c r="A8" s="49"/>
      <c r="B8" s="49"/>
      <c r="C8" s="54"/>
      <c r="D8" s="55"/>
      <c r="E8" s="56" t="s">
        <v>141</v>
      </c>
      <c r="F8" s="57" t="s">
        <v>142</v>
      </c>
      <c r="G8" s="55"/>
      <c r="H8" s="49"/>
      <c r="I8" s="47"/>
      <c r="J8" s="48"/>
      <c r="K8" s="48"/>
      <c r="L8" s="48"/>
      <c r="M8" s="48"/>
      <c r="N8" s="48"/>
    </row>
    <row r="9" spans="1:14" ht="15.75" thickBot="1">
      <c r="A9" s="58"/>
      <c r="B9" s="58"/>
      <c r="C9" s="45" t="s">
        <v>143</v>
      </c>
      <c r="D9" s="59"/>
      <c r="E9" s="59"/>
      <c r="F9" s="59"/>
      <c r="G9" s="60"/>
      <c r="H9" s="58"/>
      <c r="I9" s="47"/>
      <c r="J9" s="48"/>
      <c r="K9" s="48"/>
      <c r="L9" s="48"/>
      <c r="M9" s="48"/>
      <c r="N9" s="48"/>
    </row>
    <row r="10" spans="1:14" ht="15.75" thickBot="1">
      <c r="A10" s="61">
        <v>1</v>
      </c>
      <c r="B10" s="62">
        <v>2</v>
      </c>
      <c r="C10" s="62">
        <v>3</v>
      </c>
      <c r="D10" s="62">
        <v>4</v>
      </c>
      <c r="E10" s="63">
        <v>5</v>
      </c>
      <c r="F10" s="62">
        <v>6</v>
      </c>
      <c r="G10" s="62">
        <v>7</v>
      </c>
      <c r="H10" s="62">
        <v>8</v>
      </c>
      <c r="I10" s="48"/>
      <c r="J10" s="48"/>
      <c r="K10" s="48"/>
      <c r="L10" s="48"/>
      <c r="M10" s="48"/>
      <c r="N10" s="48"/>
    </row>
    <row r="11" spans="1:14" ht="30.75" thickBot="1">
      <c r="A11" s="61"/>
      <c r="B11" s="64" t="s">
        <v>144</v>
      </c>
      <c r="C11" s="62"/>
      <c r="D11" s="65">
        <v>19658.13</v>
      </c>
      <c r="E11" s="65">
        <f>32738.1/154.8*1000/12</f>
        <v>17623.869509043925</v>
      </c>
      <c r="F11" s="66"/>
      <c r="G11" s="65">
        <f>39787.86*1000/159.1/12</f>
        <v>20840.069138906347</v>
      </c>
      <c r="H11" s="66"/>
      <c r="I11" s="48"/>
      <c r="J11" s="48"/>
      <c r="K11" s="48"/>
      <c r="L11" s="48"/>
      <c r="M11" s="48"/>
      <c r="N11" s="48"/>
    </row>
    <row r="12" spans="1:14" ht="30.75" thickBot="1">
      <c r="A12" s="61"/>
      <c r="B12" s="64" t="s">
        <v>145</v>
      </c>
      <c r="C12" s="62"/>
      <c r="D12" s="65">
        <v>140.19999999999999</v>
      </c>
      <c r="E12" s="65">
        <v>154.80000000000001</v>
      </c>
      <c r="F12" s="66"/>
      <c r="G12" s="65">
        <v>159.1</v>
      </c>
      <c r="H12" s="66"/>
      <c r="I12" s="48"/>
      <c r="J12" s="48"/>
      <c r="K12" s="48"/>
      <c r="L12" s="48"/>
      <c r="M12" s="48"/>
      <c r="N12" s="48"/>
    </row>
    <row r="13" spans="1:14" ht="15.75" thickBot="1">
      <c r="A13" s="67">
        <v>1</v>
      </c>
      <c r="B13" s="68" t="s">
        <v>146</v>
      </c>
      <c r="C13" s="69">
        <v>309.5</v>
      </c>
      <c r="D13" s="70">
        <v>277.7</v>
      </c>
      <c r="E13" s="70">
        <v>386.99</v>
      </c>
      <c r="F13" s="70"/>
      <c r="G13" s="69">
        <v>406.4</v>
      </c>
      <c r="H13" s="71" t="s">
        <v>147</v>
      </c>
      <c r="I13" s="48"/>
      <c r="J13" s="48"/>
      <c r="K13" s="48"/>
      <c r="L13" s="48"/>
      <c r="M13" s="48"/>
      <c r="N13" s="48"/>
    </row>
    <row r="14" spans="1:14" ht="29.25" thickBot="1">
      <c r="A14" s="67">
        <v>2</v>
      </c>
      <c r="B14" s="72" t="s">
        <v>148</v>
      </c>
      <c r="C14" s="69">
        <v>7164.03</v>
      </c>
      <c r="D14" s="70">
        <f>9838.90237-D54</f>
        <v>5833.1858499999998</v>
      </c>
      <c r="E14" s="70">
        <v>7858.51</v>
      </c>
      <c r="F14" s="70"/>
      <c r="G14" s="70">
        <v>8394.7900000000009</v>
      </c>
      <c r="H14" s="73" t="s">
        <v>149</v>
      </c>
      <c r="I14" s="48"/>
      <c r="J14" s="74"/>
      <c r="K14" s="75"/>
      <c r="L14" s="75"/>
      <c r="M14" s="48"/>
      <c r="N14" s="48"/>
    </row>
    <row r="15" spans="1:14" ht="29.25" thickBot="1">
      <c r="A15" s="67">
        <v>3</v>
      </c>
      <c r="B15" s="76" t="s">
        <v>150</v>
      </c>
      <c r="C15" s="69">
        <v>7839.4</v>
      </c>
      <c r="D15" s="70">
        <v>6343.6493700000001</v>
      </c>
      <c r="E15" s="70">
        <v>6535.51</v>
      </c>
      <c r="F15" s="70"/>
      <c r="G15" s="69">
        <v>7260.1593500015988</v>
      </c>
      <c r="H15" s="73" t="s">
        <v>151</v>
      </c>
      <c r="I15" s="48"/>
      <c r="J15" s="48"/>
      <c r="K15" s="77"/>
      <c r="L15" s="48"/>
      <c r="M15" s="48"/>
      <c r="N15" s="48"/>
    </row>
    <row r="16" spans="1:14" ht="15.75" thickBot="1">
      <c r="A16" s="78"/>
      <c r="B16" s="64" t="s">
        <v>152</v>
      </c>
      <c r="C16" s="79">
        <v>38</v>
      </c>
      <c r="D16" s="65">
        <v>35</v>
      </c>
      <c r="E16" s="65">
        <v>38</v>
      </c>
      <c r="F16" s="65"/>
      <c r="G16" s="79">
        <v>35.5</v>
      </c>
      <c r="H16" s="71"/>
      <c r="I16" s="48"/>
      <c r="J16" s="48"/>
      <c r="K16" s="48"/>
      <c r="L16" s="48"/>
      <c r="M16" s="48"/>
      <c r="N16" s="48"/>
    </row>
    <row r="17" spans="1:14" ht="15.75" thickBot="1">
      <c r="A17" s="78"/>
      <c r="B17" s="64" t="s">
        <v>153</v>
      </c>
      <c r="C17" s="79">
        <v>4473</v>
      </c>
      <c r="D17" s="65">
        <v>6262.2</v>
      </c>
      <c r="E17" s="65">
        <v>4741.3999999999996</v>
      </c>
      <c r="F17" s="65"/>
      <c r="G17" s="79">
        <v>4987.95</v>
      </c>
      <c r="H17" s="71"/>
      <c r="I17" s="80"/>
      <c r="J17" s="48"/>
      <c r="K17" s="48"/>
      <c r="L17" s="48"/>
      <c r="M17" s="48"/>
      <c r="N17" s="48"/>
    </row>
    <row r="18" spans="1:14" ht="15.75" thickBot="1">
      <c r="A18" s="78"/>
      <c r="B18" s="64" t="s">
        <v>154</v>
      </c>
      <c r="C18" s="79">
        <v>2.6</v>
      </c>
      <c r="D18" s="65">
        <v>2.6</v>
      </c>
      <c r="E18" s="65">
        <v>2.6</v>
      </c>
      <c r="F18" s="65"/>
      <c r="G18" s="79">
        <v>2.6</v>
      </c>
      <c r="H18" s="71"/>
      <c r="I18" s="48"/>
      <c r="J18" s="48"/>
      <c r="K18" s="48"/>
      <c r="L18" s="48"/>
      <c r="M18" s="48"/>
      <c r="N18" s="48"/>
    </row>
    <row r="19" spans="1:14" ht="30.75" thickBot="1">
      <c r="A19" s="78"/>
      <c r="B19" s="64" t="s">
        <v>155</v>
      </c>
      <c r="C19" s="79">
        <f>C15/12/C16*1000</f>
        <v>17191.666666666668</v>
      </c>
      <c r="D19" s="65">
        <f>D15/12/D16*1000</f>
        <v>15103.927071428572</v>
      </c>
      <c r="E19" s="65">
        <v>14332.25</v>
      </c>
      <c r="F19" s="65"/>
      <c r="G19" s="79">
        <f t="shared" ref="G19" si="0">G15/12/G16*1000</f>
        <v>17042.627582163375</v>
      </c>
      <c r="H19" s="71"/>
      <c r="I19" s="48"/>
      <c r="J19" s="48"/>
      <c r="K19" s="48"/>
      <c r="L19" s="48"/>
      <c r="M19" s="48"/>
      <c r="N19" s="48"/>
    </row>
    <row r="20" spans="1:14" ht="15.75" thickBot="1">
      <c r="A20" s="67">
        <v>4</v>
      </c>
      <c r="B20" s="68" t="s">
        <v>156</v>
      </c>
      <c r="C20" s="69">
        <v>2681.08</v>
      </c>
      <c r="D20" s="70">
        <f>D15*0.302</f>
        <v>1915.7821097399999</v>
      </c>
      <c r="E20" s="70">
        <f>E15*0.302</f>
        <v>1973.7240200000001</v>
      </c>
      <c r="F20" s="70"/>
      <c r="G20" s="69">
        <f>G15*0.302</f>
        <v>2192.5681237004828</v>
      </c>
      <c r="H20" s="71"/>
      <c r="I20" s="48"/>
      <c r="J20" s="48"/>
      <c r="K20" s="48"/>
      <c r="L20" s="48"/>
      <c r="M20" s="48"/>
      <c r="N20" s="48"/>
    </row>
    <row r="21" spans="1:14" ht="15.75" thickBot="1">
      <c r="A21" s="78"/>
      <c r="B21" s="64" t="s">
        <v>157</v>
      </c>
      <c r="C21" s="79">
        <v>34.200000000000003</v>
      </c>
      <c r="D21" s="65">
        <v>30.2</v>
      </c>
      <c r="E21" s="65">
        <v>30.2</v>
      </c>
      <c r="F21" s="65"/>
      <c r="G21" s="79">
        <v>30.2</v>
      </c>
      <c r="H21" s="71"/>
      <c r="I21" s="48"/>
      <c r="J21" s="48"/>
      <c r="K21" s="48"/>
      <c r="L21" s="48"/>
      <c r="M21" s="48"/>
      <c r="N21" s="48"/>
    </row>
    <row r="22" spans="1:14" ht="15.75" thickBot="1">
      <c r="A22" s="67">
        <v>5</v>
      </c>
      <c r="B22" s="68" t="s">
        <v>158</v>
      </c>
      <c r="C22" s="69">
        <f>C23+C24</f>
        <v>2098.81</v>
      </c>
      <c r="D22" s="70">
        <f t="shared" ref="D22" si="1">D23+D24</f>
        <v>1840.96</v>
      </c>
      <c r="E22" s="70">
        <f>E23+E24</f>
        <v>9089.4800000000014</v>
      </c>
      <c r="F22" s="70"/>
      <c r="G22" s="69">
        <f t="shared" ref="G22" si="2">G23+G24</f>
        <v>9316.35</v>
      </c>
      <c r="H22" s="71" t="s">
        <v>159</v>
      </c>
      <c r="I22" s="48"/>
      <c r="J22" s="48"/>
      <c r="K22" s="48"/>
      <c r="L22" s="48"/>
      <c r="M22" s="48"/>
      <c r="N22" s="48"/>
    </row>
    <row r="23" spans="1:14" ht="15.75" thickBot="1">
      <c r="A23" s="78"/>
      <c r="B23" s="64" t="s">
        <v>160</v>
      </c>
      <c r="C23" s="79">
        <v>401.5</v>
      </c>
      <c r="D23" s="65">
        <v>488.62</v>
      </c>
      <c r="E23" s="65">
        <v>348.7</v>
      </c>
      <c r="F23" s="65"/>
      <c r="G23" s="79">
        <v>319.7</v>
      </c>
      <c r="H23" s="71"/>
      <c r="I23" s="48"/>
      <c r="J23" s="48"/>
      <c r="K23" s="48"/>
      <c r="L23" s="48"/>
      <c r="M23" s="48"/>
      <c r="N23" s="48"/>
    </row>
    <row r="24" spans="1:14" ht="15.75" thickBot="1">
      <c r="A24" s="78"/>
      <c r="B24" s="64" t="s">
        <v>161</v>
      </c>
      <c r="C24" s="79">
        <v>1697.31</v>
      </c>
      <c r="D24" s="65">
        <v>1352.34</v>
      </c>
      <c r="E24" s="65">
        <v>8740.7800000000007</v>
      </c>
      <c r="F24" s="65"/>
      <c r="G24" s="79">
        <v>8996.65</v>
      </c>
      <c r="H24" s="71"/>
      <c r="I24" s="48"/>
      <c r="J24" s="48"/>
      <c r="K24" s="48"/>
      <c r="L24" s="48"/>
      <c r="M24" s="48"/>
      <c r="N24" s="48"/>
    </row>
    <row r="25" spans="1:14" ht="29.25" thickBot="1">
      <c r="A25" s="67">
        <v>6</v>
      </c>
      <c r="B25" s="72" t="s">
        <v>162</v>
      </c>
      <c r="C25" s="69">
        <f>C26+C27+C31+C32+C33+C34</f>
        <v>24748.265826000003</v>
      </c>
      <c r="D25" s="70">
        <f>D26+D27+D31+D32+D33+D34</f>
        <v>22539.504513259999</v>
      </c>
      <c r="E25" s="70">
        <f>E26+E27+E31+E32+E33+E34</f>
        <v>27599.807139999997</v>
      </c>
      <c r="F25" s="70"/>
      <c r="G25" s="70">
        <f>G26+G27+G31+G32</f>
        <v>15768.921625214894</v>
      </c>
      <c r="H25" s="73" t="s">
        <v>163</v>
      </c>
      <c r="I25" s="48"/>
      <c r="J25" s="48"/>
      <c r="K25" s="48"/>
      <c r="L25" s="48"/>
      <c r="M25" s="48"/>
      <c r="N25" s="48"/>
    </row>
    <row r="26" spans="1:14" ht="15.75" thickBot="1">
      <c r="A26" s="78" t="s">
        <v>97</v>
      </c>
      <c r="B26" s="81" t="s">
        <v>164</v>
      </c>
      <c r="C26" s="79">
        <v>797.5</v>
      </c>
      <c r="D26" s="65">
        <v>890.94</v>
      </c>
      <c r="E26" s="65">
        <v>820.54</v>
      </c>
      <c r="F26" s="65"/>
      <c r="G26" s="65">
        <v>825.6</v>
      </c>
      <c r="H26" s="71"/>
      <c r="I26" s="48"/>
      <c r="J26" s="48"/>
      <c r="K26" s="48"/>
      <c r="L26" s="48"/>
      <c r="M26" s="48"/>
      <c r="N26" s="48"/>
    </row>
    <row r="27" spans="1:14" ht="30.75" thickBot="1">
      <c r="A27" s="78" t="s">
        <v>99</v>
      </c>
      <c r="B27" s="81" t="s">
        <v>165</v>
      </c>
      <c r="C27" s="79">
        <v>6137.9030000000002</v>
      </c>
      <c r="D27" s="65">
        <v>4244.6721299999999</v>
      </c>
      <c r="E27" s="65">
        <v>4913.07</v>
      </c>
      <c r="F27" s="65"/>
      <c r="G27" s="82">
        <v>5759.0335063094408</v>
      </c>
      <c r="H27" s="71"/>
      <c r="I27" s="48"/>
      <c r="J27" s="48"/>
      <c r="K27" s="48"/>
      <c r="L27" s="48"/>
      <c r="M27" s="48"/>
      <c r="N27" s="48"/>
    </row>
    <row r="28" spans="1:14" ht="15.75" thickBot="1">
      <c r="A28" s="78"/>
      <c r="B28" s="81" t="s">
        <v>166</v>
      </c>
      <c r="C28" s="79">
        <v>30</v>
      </c>
      <c r="D28" s="65">
        <v>18</v>
      </c>
      <c r="E28" s="65">
        <v>22</v>
      </c>
      <c r="F28" s="65"/>
      <c r="G28" s="79">
        <v>24.5</v>
      </c>
      <c r="H28" s="71"/>
      <c r="I28" s="48"/>
      <c r="J28" s="48"/>
      <c r="K28" s="48"/>
      <c r="L28" s="48"/>
      <c r="M28" s="48"/>
      <c r="N28" s="48"/>
    </row>
    <row r="29" spans="1:14" ht="15.75" thickBot="1">
      <c r="A29" s="78"/>
      <c r="B29" s="81" t="s">
        <v>167</v>
      </c>
      <c r="C29" s="79">
        <v>4.9000000000000004</v>
      </c>
      <c r="D29" s="65">
        <v>4.9000000000000004</v>
      </c>
      <c r="E29" s="65">
        <v>4.9000000000000004</v>
      </c>
      <c r="F29" s="65"/>
      <c r="G29" s="79">
        <v>4.9000000000000004</v>
      </c>
      <c r="H29" s="71"/>
      <c r="I29" s="48"/>
      <c r="J29" s="48"/>
      <c r="K29" s="48"/>
      <c r="L29" s="48"/>
      <c r="M29" s="48"/>
      <c r="N29" s="48"/>
    </row>
    <row r="30" spans="1:14" ht="30.75" thickBot="1">
      <c r="A30" s="78"/>
      <c r="B30" s="81" t="s">
        <v>168</v>
      </c>
      <c r="C30" s="79">
        <f>C27/C28/12*1000</f>
        <v>17049.730555555554</v>
      </c>
      <c r="D30" s="65">
        <f>D27/12/D28*1000</f>
        <v>19651.25986111111</v>
      </c>
      <c r="E30" s="65">
        <v>18610.12</v>
      </c>
      <c r="F30" s="65"/>
      <c r="G30" s="79">
        <f t="shared" ref="G30" si="3">G27/G28/12*1000</f>
        <v>19588.549341188576</v>
      </c>
      <c r="H30" s="71"/>
      <c r="I30" s="80"/>
      <c r="J30" s="48"/>
      <c r="K30" s="48"/>
      <c r="L30" s="48"/>
      <c r="M30" s="48"/>
      <c r="N30" s="48"/>
    </row>
    <row r="31" spans="1:14" ht="15.75" thickBot="1">
      <c r="A31" s="78" t="s">
        <v>169</v>
      </c>
      <c r="B31" s="81" t="s">
        <v>170</v>
      </c>
      <c r="C31" s="79">
        <f>C27*0.342</f>
        <v>2099.1628260000002</v>
      </c>
      <c r="D31" s="65">
        <f>D27*0.302</f>
        <v>1281.89098326</v>
      </c>
      <c r="E31" s="65">
        <f>E27*0.302</f>
        <v>1483.7471399999999</v>
      </c>
      <c r="F31" s="65"/>
      <c r="G31" s="65">
        <f>G27*0.302</f>
        <v>1739.2281189054511</v>
      </c>
      <c r="H31" s="71"/>
      <c r="I31" s="48"/>
      <c r="J31" s="48"/>
      <c r="K31" s="48"/>
      <c r="L31" s="48"/>
      <c r="M31" s="48"/>
      <c r="N31" s="48"/>
    </row>
    <row r="32" spans="1:14" ht="15.75" thickBot="1">
      <c r="A32" s="78" t="s">
        <v>171</v>
      </c>
      <c r="B32" s="81" t="s">
        <v>172</v>
      </c>
      <c r="C32" s="79">
        <v>15713.7</v>
      </c>
      <c r="D32" s="65">
        <v>16122.001399999999</v>
      </c>
      <c r="E32" s="65">
        <v>8133.82</v>
      </c>
      <c r="F32" s="65"/>
      <c r="G32" s="79">
        <f>14436.59-6991.53</f>
        <v>7445.06</v>
      </c>
      <c r="H32" s="71"/>
      <c r="I32" s="48"/>
      <c r="J32" s="75"/>
      <c r="K32" s="48"/>
      <c r="L32" s="48"/>
      <c r="M32" s="48"/>
      <c r="N32" s="48"/>
    </row>
    <row r="33" spans="1:14" ht="30.75" thickBot="1">
      <c r="A33" s="78" t="s">
        <v>173</v>
      </c>
      <c r="B33" s="83" t="s">
        <v>174</v>
      </c>
      <c r="C33" s="79">
        <v>0</v>
      </c>
      <c r="D33" s="65">
        <v>0</v>
      </c>
      <c r="E33" s="65">
        <v>12248.63</v>
      </c>
      <c r="F33" s="65"/>
      <c r="G33" s="79">
        <v>0</v>
      </c>
      <c r="H33" s="71"/>
      <c r="I33" s="48"/>
      <c r="J33" s="48"/>
      <c r="K33" s="48"/>
      <c r="L33" s="48"/>
      <c r="M33" s="48"/>
      <c r="N33" s="48"/>
    </row>
    <row r="34" spans="1:14" ht="15.75" thickBot="1">
      <c r="A34" s="78" t="s">
        <v>175</v>
      </c>
      <c r="B34" s="81" t="s">
        <v>176</v>
      </c>
      <c r="C34" s="79">
        <v>0</v>
      </c>
      <c r="D34" s="65">
        <v>0</v>
      </c>
      <c r="E34" s="65">
        <v>0</v>
      </c>
      <c r="F34" s="65"/>
      <c r="G34" s="79">
        <v>0</v>
      </c>
      <c r="H34" s="71"/>
      <c r="I34" s="48"/>
      <c r="J34" s="48"/>
      <c r="K34" s="48"/>
      <c r="L34" s="48"/>
      <c r="M34" s="48"/>
      <c r="N34" s="48"/>
    </row>
    <row r="35" spans="1:14" ht="29.25" thickBot="1">
      <c r="A35" s="67">
        <v>7</v>
      </c>
      <c r="B35" s="68" t="s">
        <v>177</v>
      </c>
      <c r="C35" s="69">
        <v>6110.45</v>
      </c>
      <c r="D35" s="70">
        <v>2189.6999999999998</v>
      </c>
      <c r="E35" s="70">
        <v>6404.12</v>
      </c>
      <c r="F35" s="70"/>
      <c r="G35" s="69">
        <v>6459.2569600000006</v>
      </c>
      <c r="H35" s="73" t="s">
        <v>178</v>
      </c>
      <c r="I35" s="48"/>
      <c r="J35" s="48"/>
      <c r="K35" s="48"/>
      <c r="L35" s="48"/>
      <c r="M35" s="48"/>
      <c r="N35" s="48"/>
    </row>
    <row r="36" spans="1:14" s="48" customFormat="1" ht="15.75" thickBot="1">
      <c r="A36" s="84">
        <v>8</v>
      </c>
      <c r="B36" s="85" t="s">
        <v>179</v>
      </c>
      <c r="C36" s="70">
        <f>C37+C38</f>
        <v>781.3</v>
      </c>
      <c r="D36" s="70">
        <f>D37+D44</f>
        <v>807.24</v>
      </c>
      <c r="E36" s="70">
        <f>E37+E45</f>
        <v>799.43999999999994</v>
      </c>
      <c r="F36" s="70"/>
      <c r="G36" s="70">
        <f>G37+G44+G45+G46</f>
        <v>770.0100000000001</v>
      </c>
      <c r="H36" s="86"/>
    </row>
    <row r="37" spans="1:14" ht="15.75" thickBot="1">
      <c r="A37" s="78" t="s">
        <v>180</v>
      </c>
      <c r="B37" s="64" t="s">
        <v>181</v>
      </c>
      <c r="C37" s="79">
        <v>781.3</v>
      </c>
      <c r="D37" s="65">
        <v>803.52</v>
      </c>
      <c r="E37" s="65">
        <v>762.54</v>
      </c>
      <c r="F37" s="65"/>
      <c r="G37" s="79">
        <v>721.2</v>
      </c>
      <c r="H37" s="71"/>
      <c r="I37" s="48"/>
      <c r="J37" s="48"/>
      <c r="K37" s="48"/>
      <c r="L37" s="48"/>
      <c r="M37" s="48"/>
      <c r="N37" s="48"/>
    </row>
    <row r="38" spans="1:14" ht="15.75" thickBot="1">
      <c r="A38" s="78" t="s">
        <v>182</v>
      </c>
      <c r="B38" s="64" t="s">
        <v>183</v>
      </c>
      <c r="C38" s="79">
        <v>0</v>
      </c>
      <c r="D38" s="65"/>
      <c r="E38" s="65">
        <v>0</v>
      </c>
      <c r="F38" s="65"/>
      <c r="G38" s="87"/>
      <c r="H38" s="71"/>
      <c r="I38" s="48"/>
      <c r="J38" s="48"/>
      <c r="K38" s="48"/>
      <c r="L38" s="48"/>
      <c r="M38" s="48"/>
      <c r="N38" s="48"/>
    </row>
    <row r="39" spans="1:14" ht="15.75" thickBot="1">
      <c r="A39" s="67">
        <v>9</v>
      </c>
      <c r="B39" s="88" t="s">
        <v>184</v>
      </c>
      <c r="C39" s="69"/>
      <c r="D39" s="70"/>
      <c r="E39" s="70"/>
      <c r="F39" s="70"/>
      <c r="G39" s="89"/>
      <c r="H39" s="71"/>
      <c r="I39" s="48"/>
      <c r="J39" s="48"/>
      <c r="K39" s="48"/>
      <c r="L39" s="48"/>
      <c r="M39" s="48"/>
      <c r="N39" s="48"/>
    </row>
    <row r="40" spans="1:14" ht="15.75" thickBot="1">
      <c r="A40" s="78"/>
      <c r="B40" s="81" t="s">
        <v>185</v>
      </c>
      <c r="C40" s="79"/>
      <c r="D40" s="65"/>
      <c r="E40" s="65"/>
      <c r="F40" s="65"/>
      <c r="G40" s="87"/>
      <c r="H40" s="71"/>
      <c r="I40" s="48"/>
      <c r="J40" s="48"/>
      <c r="K40" s="48"/>
      <c r="L40" s="48"/>
      <c r="M40" s="48"/>
      <c r="N40" s="48"/>
    </row>
    <row r="41" spans="1:14" ht="15.75" thickBot="1">
      <c r="A41" s="78"/>
      <c r="B41" s="81" t="s">
        <v>186</v>
      </c>
      <c r="C41" s="79"/>
      <c r="D41" s="65"/>
      <c r="E41" s="65"/>
      <c r="F41" s="65"/>
      <c r="G41" s="87"/>
      <c r="H41" s="71"/>
      <c r="I41" s="48"/>
      <c r="J41" s="48"/>
      <c r="K41" s="48"/>
      <c r="L41" s="48"/>
      <c r="M41" s="48"/>
      <c r="N41" s="48"/>
    </row>
    <row r="42" spans="1:14" ht="15.75" thickBot="1">
      <c r="A42" s="78"/>
      <c r="B42" s="81" t="s">
        <v>187</v>
      </c>
      <c r="C42" s="79"/>
      <c r="D42" s="65"/>
      <c r="E42" s="65"/>
      <c r="F42" s="65"/>
      <c r="G42" s="87"/>
      <c r="H42" s="71"/>
      <c r="I42" s="48"/>
      <c r="J42" s="48"/>
      <c r="K42" s="48"/>
      <c r="L42" s="48"/>
      <c r="M42" s="48"/>
      <c r="N42" s="48"/>
    </row>
    <row r="43" spans="1:14" ht="57.75" thickBot="1">
      <c r="A43" s="90">
        <v>10</v>
      </c>
      <c r="B43" s="91" t="s">
        <v>188</v>
      </c>
      <c r="C43" s="92"/>
      <c r="D43" s="93"/>
      <c r="E43" s="93"/>
      <c r="F43" s="93"/>
      <c r="G43" s="94"/>
      <c r="H43" s="95"/>
      <c r="I43" s="48"/>
      <c r="J43" s="48"/>
      <c r="K43" s="48"/>
      <c r="L43" s="48"/>
      <c r="M43" s="48"/>
      <c r="N43" s="48"/>
    </row>
    <row r="44" spans="1:14" ht="15.75" thickBot="1">
      <c r="A44" s="96" t="s">
        <v>182</v>
      </c>
      <c r="B44" s="97" t="s">
        <v>189</v>
      </c>
      <c r="C44" s="65"/>
      <c r="D44" s="65">
        <v>3.72</v>
      </c>
      <c r="E44" s="65">
        <v>0</v>
      </c>
      <c r="F44" s="70"/>
      <c r="G44" s="65">
        <v>3.72</v>
      </c>
      <c r="H44" s="71"/>
      <c r="I44" s="48"/>
      <c r="J44" s="48"/>
      <c r="K44" s="48"/>
      <c r="L44" s="48"/>
      <c r="M44" s="48"/>
      <c r="N44" s="48"/>
    </row>
    <row r="45" spans="1:14" ht="15.75" thickBot="1">
      <c r="A45" s="78" t="s">
        <v>190</v>
      </c>
      <c r="B45" s="97" t="s">
        <v>191</v>
      </c>
      <c r="C45" s="65"/>
      <c r="D45" s="65">
        <v>0</v>
      </c>
      <c r="E45" s="65">
        <v>36.9</v>
      </c>
      <c r="F45" s="65"/>
      <c r="G45" s="65">
        <v>38.950000000000003</v>
      </c>
      <c r="H45" s="86"/>
      <c r="I45" s="48"/>
      <c r="J45" s="48"/>
      <c r="K45" s="48"/>
      <c r="L45" s="48"/>
      <c r="M45" s="48"/>
      <c r="N45" s="48"/>
    </row>
    <row r="46" spans="1:14" ht="15.75" thickBot="1">
      <c r="A46" s="78" t="s">
        <v>192</v>
      </c>
      <c r="B46" s="97" t="s">
        <v>193</v>
      </c>
      <c r="C46" s="65"/>
      <c r="D46" s="65">
        <v>0</v>
      </c>
      <c r="E46" s="65">
        <v>0</v>
      </c>
      <c r="F46" s="65"/>
      <c r="G46" s="65">
        <v>6.14</v>
      </c>
      <c r="H46" s="86"/>
      <c r="I46" s="48"/>
      <c r="J46" s="48"/>
      <c r="K46" s="48"/>
      <c r="L46" s="48"/>
      <c r="M46" s="48"/>
      <c r="N46" s="48"/>
    </row>
    <row r="47" spans="1:14" ht="15.75" thickBot="1">
      <c r="A47" s="67">
        <v>10</v>
      </c>
      <c r="B47" s="68" t="s">
        <v>194</v>
      </c>
      <c r="C47" s="69">
        <f>C48+C59</f>
        <v>33149.782147999998</v>
      </c>
      <c r="D47" s="70">
        <f>D48+D59</f>
        <v>33742.723677000009</v>
      </c>
      <c r="E47" s="70">
        <f>E48+E59</f>
        <v>34901.751579999996</v>
      </c>
      <c r="F47" s="70"/>
      <c r="G47" s="69">
        <f>G48+G59</f>
        <v>40486.467572164889</v>
      </c>
      <c r="H47" s="71"/>
      <c r="I47" s="48"/>
      <c r="J47" s="48"/>
      <c r="K47" s="48"/>
      <c r="L47" s="48"/>
      <c r="M47" s="48"/>
      <c r="N47" s="48"/>
    </row>
    <row r="48" spans="1:14" ht="15.75" thickBot="1">
      <c r="A48" s="98" t="s">
        <v>103</v>
      </c>
      <c r="B48" s="99" t="s">
        <v>195</v>
      </c>
      <c r="C48" s="100">
        <f>C49+C53+C54+C55+C56+C57+C58</f>
        <v>24330.623336000001</v>
      </c>
      <c r="D48" s="101">
        <f>D69-D13-D14-D15-D20-D22-D25-D35-D36-D59</f>
        <v>22012.953677000009</v>
      </c>
      <c r="E48" s="102">
        <f>E49+E53+E54+E55+E56+E57+E58+0.01</f>
        <v>26943.689399999999</v>
      </c>
      <c r="F48" s="101"/>
      <c r="G48" s="101">
        <f>G49+G53+G54+G55+G56+G57+G58</f>
        <v>30856.50575739146</v>
      </c>
      <c r="H48" s="71" t="s">
        <v>196</v>
      </c>
      <c r="I48" s="48"/>
      <c r="J48" s="48"/>
      <c r="K48" s="48"/>
      <c r="L48" s="48"/>
      <c r="M48" s="48"/>
      <c r="N48" s="48"/>
    </row>
    <row r="49" spans="1:21" ht="18" customHeight="1" thickBot="1">
      <c r="A49" s="78" t="s">
        <v>197</v>
      </c>
      <c r="B49" s="64" t="s">
        <v>198</v>
      </c>
      <c r="C49" s="79">
        <v>3687.808</v>
      </c>
      <c r="D49" s="65">
        <v>3982.0033800000001</v>
      </c>
      <c r="E49" s="65">
        <v>4094.7</v>
      </c>
      <c r="F49" s="65"/>
      <c r="G49" s="79">
        <v>5783.3750824819199</v>
      </c>
      <c r="H49" s="71"/>
      <c r="I49" s="48"/>
      <c r="J49" s="48"/>
      <c r="K49" s="48"/>
      <c r="L49" s="48"/>
      <c r="M49" s="48"/>
      <c r="N49" s="48"/>
    </row>
    <row r="50" spans="1:21" ht="18" customHeight="1" thickBot="1">
      <c r="A50" s="78"/>
      <c r="B50" s="64" t="s">
        <v>199</v>
      </c>
      <c r="C50" s="79">
        <v>17</v>
      </c>
      <c r="D50" s="65">
        <v>13</v>
      </c>
      <c r="E50" s="65">
        <v>17</v>
      </c>
      <c r="F50" s="65"/>
      <c r="G50" s="79">
        <v>19.100000000000001</v>
      </c>
      <c r="H50" s="71"/>
      <c r="I50" s="48"/>
      <c r="J50" s="48"/>
      <c r="K50" s="48"/>
      <c r="L50" s="48"/>
      <c r="M50" s="48"/>
      <c r="N50" s="48"/>
    </row>
    <row r="51" spans="1:21" ht="15.75" thickBot="1">
      <c r="A51" s="78"/>
      <c r="B51" s="64" t="s">
        <v>154</v>
      </c>
      <c r="C51" s="79">
        <v>7.5</v>
      </c>
      <c r="D51" s="65">
        <v>7.5</v>
      </c>
      <c r="E51" s="65">
        <v>7.5</v>
      </c>
      <c r="F51" s="65"/>
      <c r="G51" s="79">
        <v>7.5</v>
      </c>
      <c r="H51" s="71"/>
      <c r="I51" s="48"/>
      <c r="J51" s="48"/>
      <c r="K51" s="48"/>
      <c r="L51" s="48"/>
      <c r="M51" s="48"/>
      <c r="N51" s="48"/>
    </row>
    <row r="52" spans="1:21" ht="30.75" thickBot="1">
      <c r="A52" s="78"/>
      <c r="B52" s="64" t="s">
        <v>200</v>
      </c>
      <c r="C52" s="79">
        <f>C49/12/C50*1000</f>
        <v>18077.490196078434</v>
      </c>
      <c r="D52" s="65">
        <f>D49/12/D50*1000</f>
        <v>25525.662692307695</v>
      </c>
      <c r="E52" s="65">
        <v>20072.07</v>
      </c>
      <c r="F52" s="65"/>
      <c r="G52" s="79">
        <f t="shared" ref="G52" si="4">G49/12/G50*1000</f>
        <v>25232.875578018844</v>
      </c>
      <c r="H52" s="71"/>
      <c r="I52" s="80"/>
      <c r="J52" s="48"/>
      <c r="K52" s="48"/>
      <c r="L52" s="48"/>
      <c r="M52" s="48"/>
      <c r="N52" s="48"/>
    </row>
    <row r="53" spans="1:21" ht="16.5" customHeight="1" thickBot="1">
      <c r="A53" s="78" t="s">
        <v>201</v>
      </c>
      <c r="B53" s="64" t="s">
        <v>156</v>
      </c>
      <c r="C53" s="79">
        <f>C49*0.342</f>
        <v>1261.2303360000001</v>
      </c>
      <c r="D53" s="65">
        <f>D49*0.302</f>
        <v>1202.5650207599999</v>
      </c>
      <c r="E53" s="65">
        <f>E49*0.302</f>
        <v>1236.5993999999998</v>
      </c>
      <c r="F53" s="65"/>
      <c r="G53" s="65">
        <f>G49*0.302</f>
        <v>1746.5792749095397</v>
      </c>
      <c r="H53" s="71"/>
      <c r="I53" s="48"/>
      <c r="J53" s="48"/>
      <c r="K53" s="48"/>
      <c r="L53" s="48"/>
      <c r="M53" s="48"/>
      <c r="N53" s="48"/>
    </row>
    <row r="54" spans="1:21" ht="18.75" customHeight="1" thickBot="1">
      <c r="A54" s="78" t="s">
        <v>202</v>
      </c>
      <c r="B54" s="64" t="s">
        <v>203</v>
      </c>
      <c r="C54" s="79">
        <v>3040.02</v>
      </c>
      <c r="D54" s="65">
        <v>4005.7165199999999</v>
      </c>
      <c r="E54" s="65">
        <v>3879.8</v>
      </c>
      <c r="F54" s="65"/>
      <c r="G54" s="65">
        <v>5760.17</v>
      </c>
      <c r="H54" s="71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ht="18.75" customHeight="1" thickBot="1">
      <c r="A55" s="103" t="s">
        <v>204</v>
      </c>
      <c r="B55" s="64" t="s">
        <v>205</v>
      </c>
      <c r="C55" s="79">
        <v>0</v>
      </c>
      <c r="D55" s="65">
        <v>0</v>
      </c>
      <c r="E55" s="65">
        <v>0</v>
      </c>
      <c r="F55" s="104"/>
      <c r="G55" s="65">
        <v>0</v>
      </c>
      <c r="H55" s="71"/>
      <c r="I55" s="48"/>
      <c r="J55" s="48"/>
      <c r="K55" s="48"/>
      <c r="L55" s="48"/>
      <c r="M55" s="48"/>
      <c r="N55" s="48"/>
    </row>
    <row r="56" spans="1:21" ht="18" customHeight="1" thickBot="1">
      <c r="A56" s="78" t="s">
        <v>206</v>
      </c>
      <c r="B56" s="64" t="s">
        <v>207</v>
      </c>
      <c r="C56" s="79">
        <v>5309.12</v>
      </c>
      <c r="D56" s="65">
        <f>2476.744+254.15+3343.84586</f>
        <v>6074.7398599999997</v>
      </c>
      <c r="E56" s="65">
        <v>6178.42</v>
      </c>
      <c r="F56" s="65"/>
      <c r="G56" s="79">
        <v>5147.2614000000003</v>
      </c>
      <c r="H56" s="71" t="s">
        <v>208</v>
      </c>
      <c r="I56" s="48"/>
      <c r="J56" s="48"/>
      <c r="K56" s="48"/>
      <c r="L56" s="48"/>
      <c r="M56" s="48"/>
      <c r="N56" s="48"/>
    </row>
    <row r="57" spans="1:21" ht="18" customHeight="1" thickBot="1">
      <c r="A57" s="78" t="s">
        <v>209</v>
      </c>
      <c r="B57" s="64" t="s">
        <v>210</v>
      </c>
      <c r="C57" s="79">
        <v>0</v>
      </c>
      <c r="D57" s="65">
        <v>0</v>
      </c>
      <c r="E57" s="65">
        <v>0</v>
      </c>
      <c r="F57" s="65"/>
      <c r="G57" s="79">
        <v>0</v>
      </c>
      <c r="H57" s="71"/>
      <c r="I57" s="48"/>
      <c r="J57" s="48"/>
      <c r="K57" s="48"/>
      <c r="L57" s="48"/>
      <c r="M57" s="48"/>
      <c r="N57" s="48"/>
    </row>
    <row r="58" spans="1:21" ht="18.75" customHeight="1" thickBot="1">
      <c r="A58" s="78" t="s">
        <v>206</v>
      </c>
      <c r="B58" s="64" t="s">
        <v>211</v>
      </c>
      <c r="C58" s="79">
        <v>11032.445</v>
      </c>
      <c r="D58" s="65">
        <f>D48-D49-D53-D54-D56</f>
        <v>6747.9288962400096</v>
      </c>
      <c r="E58" s="65">
        <v>11554.16</v>
      </c>
      <c r="F58" s="65"/>
      <c r="G58" s="65">
        <v>12419.12</v>
      </c>
      <c r="H58" s="71"/>
      <c r="I58" s="48"/>
      <c r="J58" s="48"/>
      <c r="K58" s="48"/>
      <c r="L58" s="48"/>
      <c r="M58" s="48"/>
      <c r="N58" s="48"/>
    </row>
    <row r="59" spans="1:21" ht="20.25" customHeight="1" thickBot="1">
      <c r="A59" s="98" t="s">
        <v>104</v>
      </c>
      <c r="B59" s="105" t="s">
        <v>212</v>
      </c>
      <c r="C59" s="100">
        <f>C60+C63+C64+C66+C67+C68</f>
        <v>8819.1588119999997</v>
      </c>
      <c r="D59" s="101">
        <v>11729.77</v>
      </c>
      <c r="E59" s="102">
        <f>E60+E63+E64+E66+E67+E68-0.01</f>
        <v>7958.062179999999</v>
      </c>
      <c r="F59" s="101"/>
      <c r="G59" s="100">
        <f t="shared" ref="G59" si="5">G60+G63+G64+G66+G67+G68</f>
        <v>9629.9618147734291</v>
      </c>
      <c r="H59" s="73" t="s">
        <v>213</v>
      </c>
      <c r="I59" s="48"/>
      <c r="J59" s="48"/>
      <c r="K59" s="48"/>
      <c r="L59" s="48"/>
      <c r="M59" s="48"/>
      <c r="N59" s="48"/>
    </row>
    <row r="60" spans="1:21" ht="18.75" customHeight="1" thickBot="1">
      <c r="A60" s="78" t="s">
        <v>214</v>
      </c>
      <c r="B60" s="64" t="s">
        <v>215</v>
      </c>
      <c r="C60" s="79">
        <v>3890.9760000000001</v>
      </c>
      <c r="D60" s="65">
        <f>(9558.08512+14.78302)*63.74%</f>
        <v>6101.7461524359996</v>
      </c>
      <c r="E60" s="65">
        <v>4320.29</v>
      </c>
      <c r="F60" s="65"/>
      <c r="G60" s="65">
        <f>7989762.16*59.14%/1000</f>
        <v>4725.1453414240004</v>
      </c>
      <c r="H60" s="71"/>
      <c r="I60" s="48"/>
      <c r="J60" s="74"/>
      <c r="K60" s="75"/>
      <c r="L60" s="48"/>
      <c r="M60" s="48"/>
      <c r="N60" s="48"/>
    </row>
    <row r="61" spans="1:21" ht="31.5" customHeight="1" thickBot="1">
      <c r="A61" s="78"/>
      <c r="B61" s="64" t="s">
        <v>216</v>
      </c>
      <c r="C61" s="79">
        <v>11</v>
      </c>
      <c r="D61" s="65">
        <v>13</v>
      </c>
      <c r="E61" s="65">
        <v>11</v>
      </c>
      <c r="F61" s="65"/>
      <c r="G61" s="65">
        <v>11</v>
      </c>
      <c r="H61" s="71"/>
      <c r="I61" s="48"/>
      <c r="J61" s="106"/>
      <c r="K61" s="107"/>
      <c r="L61" s="107"/>
      <c r="M61" s="48"/>
      <c r="N61" s="48"/>
    </row>
    <row r="62" spans="1:21" ht="18.75" customHeight="1" thickBot="1">
      <c r="A62" s="78"/>
      <c r="B62" s="64" t="s">
        <v>217</v>
      </c>
      <c r="C62" s="79">
        <f>C60/12/C61*1000</f>
        <v>29477.090909090908</v>
      </c>
      <c r="D62" s="65">
        <f>D60/12/D61*1000</f>
        <v>39113.757387410253</v>
      </c>
      <c r="E62" s="65">
        <v>32729.45</v>
      </c>
      <c r="F62" s="65"/>
      <c r="G62" s="79">
        <f t="shared" ref="G62" si="6">G60/12/G61*1000</f>
        <v>35796.555616848484</v>
      </c>
      <c r="H62" s="71"/>
      <c r="I62" s="48"/>
      <c r="J62" s="48"/>
      <c r="K62" s="48"/>
      <c r="L62" s="48"/>
      <c r="M62" s="48"/>
      <c r="N62" s="48"/>
    </row>
    <row r="63" spans="1:21" ht="18" customHeight="1" thickBot="1">
      <c r="A63" s="78" t="s">
        <v>218</v>
      </c>
      <c r="B63" s="64" t="s">
        <v>156</v>
      </c>
      <c r="C63" s="79">
        <f>C60*0.342</f>
        <v>1330.7137920000002</v>
      </c>
      <c r="D63" s="65">
        <f>D60*0.302</f>
        <v>1842.7273380356719</v>
      </c>
      <c r="E63" s="65">
        <f>E60*0.302</f>
        <v>1304.72758</v>
      </c>
      <c r="F63" s="65"/>
      <c r="G63" s="65">
        <f>G60*0.302</f>
        <v>1426.993893110048</v>
      </c>
      <c r="H63" s="71"/>
      <c r="I63" s="48"/>
      <c r="J63" s="48"/>
      <c r="K63" s="48"/>
      <c r="L63" s="48"/>
      <c r="M63" s="48"/>
      <c r="N63" s="48"/>
    </row>
    <row r="64" spans="1:21" ht="30.75" thickBot="1">
      <c r="A64" s="78" t="s">
        <v>219</v>
      </c>
      <c r="B64" s="108" t="s">
        <v>220</v>
      </c>
      <c r="C64" s="79">
        <v>96.81</v>
      </c>
      <c r="D64" s="65">
        <f>154.0711*63.74%</f>
        <v>98.204919140000001</v>
      </c>
      <c r="E64" s="65">
        <v>172.3</v>
      </c>
      <c r="F64" s="65"/>
      <c r="G64" s="79">
        <f>313738.06464/1000*59.14%</f>
        <v>185.544691428096</v>
      </c>
      <c r="H64" s="71"/>
      <c r="I64" s="48"/>
      <c r="J64" s="48"/>
      <c r="K64" s="48"/>
      <c r="L64" s="48"/>
      <c r="M64" s="48"/>
      <c r="N64" s="48"/>
    </row>
    <row r="65" spans="1:14" ht="45.75" thickBot="1">
      <c r="A65" s="78"/>
      <c r="B65" s="108" t="s">
        <v>221</v>
      </c>
      <c r="C65" s="79">
        <v>1</v>
      </c>
      <c r="D65" s="65">
        <v>1</v>
      </c>
      <c r="E65" s="65">
        <v>1.8</v>
      </c>
      <c r="F65" s="65"/>
      <c r="G65" s="79">
        <v>1</v>
      </c>
      <c r="H65" s="71"/>
      <c r="I65" s="48"/>
      <c r="J65" s="48"/>
      <c r="K65" s="48"/>
      <c r="L65" s="48"/>
      <c r="M65" s="48"/>
      <c r="N65" s="48"/>
    </row>
    <row r="66" spans="1:14" ht="45.75" thickBot="1">
      <c r="A66" s="78" t="s">
        <v>222</v>
      </c>
      <c r="B66" s="108" t="s">
        <v>223</v>
      </c>
      <c r="C66" s="79">
        <f>C64*0.342</f>
        <v>33.109020000000001</v>
      </c>
      <c r="D66" s="65">
        <f>D64*0.302</f>
        <v>29.657885580279999</v>
      </c>
      <c r="E66" s="65">
        <f>E64*0.302</f>
        <v>52.034600000000005</v>
      </c>
      <c r="F66" s="65"/>
      <c r="G66" s="79">
        <f>G64*0.302</f>
        <v>56.034496811284988</v>
      </c>
      <c r="H66" s="71"/>
      <c r="I66" s="48"/>
      <c r="J66" s="48"/>
      <c r="K66" s="48"/>
      <c r="L66" s="48"/>
      <c r="M66" s="48"/>
      <c r="N66" s="48"/>
    </row>
    <row r="67" spans="1:14" ht="15.75" thickBot="1">
      <c r="A67" s="78" t="s">
        <v>224</v>
      </c>
      <c r="B67" s="64" t="s">
        <v>203</v>
      </c>
      <c r="C67" s="79">
        <v>125.23</v>
      </c>
      <c r="D67" s="65">
        <f>363.49835*63.74%</f>
        <v>231.69384829000001</v>
      </c>
      <c r="E67" s="65">
        <v>154.24</v>
      </c>
      <c r="F67" s="65"/>
      <c r="G67" s="65">
        <f>177.28*59.14%</f>
        <v>104.84339200000001</v>
      </c>
      <c r="H67" s="71"/>
      <c r="I67" s="48"/>
      <c r="J67" s="48"/>
      <c r="K67" s="48"/>
      <c r="L67" s="48"/>
      <c r="M67" s="48"/>
      <c r="N67" s="48"/>
    </row>
    <row r="68" spans="1:14" ht="15.75" thickBot="1">
      <c r="A68" s="78" t="s">
        <v>225</v>
      </c>
      <c r="B68" s="64" t="s">
        <v>211</v>
      </c>
      <c r="C68" s="79">
        <v>3342.32</v>
      </c>
      <c r="D68" s="65">
        <f>D59-D60-D63-D64-D66-D67</f>
        <v>3425.7398565180488</v>
      </c>
      <c r="E68" s="65">
        <v>1954.48</v>
      </c>
      <c r="F68" s="65"/>
      <c r="G68" s="65">
        <v>3131.4</v>
      </c>
      <c r="H68" s="71"/>
      <c r="I68" s="48"/>
      <c r="J68" s="48"/>
      <c r="K68" s="48"/>
      <c r="L68" s="48"/>
      <c r="M68" s="48"/>
      <c r="N68" s="48"/>
    </row>
    <row r="69" spans="1:14">
      <c r="A69" s="109">
        <v>11</v>
      </c>
      <c r="B69" s="110" t="s">
        <v>226</v>
      </c>
      <c r="C69" s="111">
        <v>84882.6</v>
      </c>
      <c r="D69" s="112">
        <v>75490.445519999994</v>
      </c>
      <c r="E69" s="112">
        <v>95549.34</v>
      </c>
      <c r="F69" s="113" t="s">
        <v>227</v>
      </c>
      <c r="G69" s="112">
        <f>G13+G14+G15+G20+G22+G25+G35+G36+G47+0.01</f>
        <v>91054.933631081862</v>
      </c>
      <c r="H69" s="114"/>
      <c r="I69" s="77"/>
      <c r="J69" s="77"/>
      <c r="K69" s="48"/>
      <c r="L69" s="48"/>
      <c r="M69" s="48"/>
      <c r="N69" s="48"/>
    </row>
    <row r="70" spans="1:14" ht="15.75" thickBot="1">
      <c r="A70" s="115">
        <v>12</v>
      </c>
      <c r="B70" s="116" t="s">
        <v>228</v>
      </c>
      <c r="C70" s="117">
        <v>3114.4</v>
      </c>
      <c r="D70" s="118">
        <v>2903.8663999999999</v>
      </c>
      <c r="E70" s="118">
        <v>3114.4</v>
      </c>
      <c r="F70" s="118"/>
      <c r="G70" s="118">
        <v>2887.9</v>
      </c>
      <c r="H70" s="119"/>
      <c r="I70" s="48"/>
      <c r="J70" s="48"/>
      <c r="K70" s="48"/>
      <c r="L70" s="48"/>
      <c r="M70" s="48"/>
      <c r="N70" s="48"/>
    </row>
    <row r="71" spans="1:14" ht="15.75" thickBot="1">
      <c r="A71" s="67">
        <v>13</v>
      </c>
      <c r="B71" s="68" t="s">
        <v>229</v>
      </c>
      <c r="C71" s="69">
        <f>C69/C70</f>
        <v>27.254880554842025</v>
      </c>
      <c r="D71" s="70">
        <f>D69/D70</f>
        <v>25.996528462879695</v>
      </c>
      <c r="E71" s="70">
        <f>E69/E70</f>
        <v>30.679854867711274</v>
      </c>
      <c r="F71" s="70"/>
      <c r="G71" s="70">
        <f t="shared" ref="G71" si="7">G69/G70</f>
        <v>31.529808383628886</v>
      </c>
      <c r="H71" s="71"/>
      <c r="I71" s="48"/>
      <c r="J71" s="48"/>
      <c r="K71" s="48"/>
      <c r="L71" s="48"/>
      <c r="M71" s="48"/>
      <c r="N71" s="48"/>
    </row>
    <row r="72" spans="1:14" ht="15.75" thickBot="1">
      <c r="A72" s="67">
        <v>14</v>
      </c>
      <c r="B72" s="68" t="s">
        <v>230</v>
      </c>
      <c r="C72" s="69">
        <v>0.78</v>
      </c>
      <c r="D72" s="70"/>
      <c r="E72" s="70">
        <v>0.14000000000000001</v>
      </c>
      <c r="F72" s="70"/>
      <c r="G72" s="120">
        <v>4.4999999999999997E-3</v>
      </c>
      <c r="H72" s="71"/>
      <c r="I72" s="48"/>
      <c r="J72" s="48"/>
      <c r="K72" s="48"/>
      <c r="L72" s="48"/>
      <c r="M72" s="48"/>
      <c r="N72" s="48"/>
    </row>
    <row r="73" spans="1:14" ht="15.75" thickBot="1">
      <c r="A73" s="67">
        <v>15</v>
      </c>
      <c r="B73" s="68" t="s">
        <v>231</v>
      </c>
      <c r="C73" s="69">
        <v>662.63</v>
      </c>
      <c r="D73" s="70">
        <f>D84-D69</f>
        <v>4123.8489700000064</v>
      </c>
      <c r="E73" s="70">
        <v>132.16</v>
      </c>
      <c r="F73" s="70"/>
      <c r="G73" s="70">
        <f>G78+G81</f>
        <v>442.69</v>
      </c>
      <c r="H73" s="71" t="s">
        <v>232</v>
      </c>
      <c r="I73" s="48"/>
      <c r="J73" s="48"/>
      <c r="K73" s="48"/>
      <c r="L73" s="48"/>
      <c r="M73" s="48"/>
      <c r="N73" s="48"/>
    </row>
    <row r="74" spans="1:14" ht="15.75" thickBot="1">
      <c r="A74" s="103" t="s">
        <v>233</v>
      </c>
      <c r="B74" s="64" t="s">
        <v>234</v>
      </c>
      <c r="C74" s="79">
        <v>0</v>
      </c>
      <c r="D74" s="79">
        <v>0</v>
      </c>
      <c r="E74" s="65"/>
      <c r="F74" s="79"/>
      <c r="G74" s="65">
        <v>0</v>
      </c>
      <c r="H74" s="121"/>
      <c r="I74" s="48"/>
      <c r="J74" s="48"/>
      <c r="K74" s="48"/>
      <c r="L74" s="48"/>
      <c r="M74" s="48"/>
      <c r="N74" s="48"/>
    </row>
    <row r="75" spans="1:14" ht="15.75" thickBot="1">
      <c r="A75" s="103"/>
      <c r="B75" s="64" t="s">
        <v>235</v>
      </c>
      <c r="C75" s="79">
        <v>0</v>
      </c>
      <c r="D75" s="79">
        <v>0</v>
      </c>
      <c r="E75" s="65">
        <v>0</v>
      </c>
      <c r="F75" s="79"/>
      <c r="G75" s="65"/>
      <c r="H75" s="121"/>
      <c r="I75" s="48"/>
      <c r="J75" s="48"/>
      <c r="K75" s="48"/>
      <c r="L75" s="48"/>
      <c r="M75" s="48"/>
      <c r="N75" s="48"/>
    </row>
    <row r="76" spans="1:14" ht="15.75" thickBot="1">
      <c r="A76" s="103" t="s">
        <v>236</v>
      </c>
      <c r="B76" s="64" t="s">
        <v>237</v>
      </c>
      <c r="C76" s="79">
        <v>0</v>
      </c>
      <c r="D76" s="79">
        <v>0</v>
      </c>
      <c r="E76" s="65">
        <v>0</v>
      </c>
      <c r="F76" s="79"/>
      <c r="G76" s="65">
        <v>0</v>
      </c>
      <c r="H76" s="121"/>
      <c r="I76" s="48"/>
      <c r="J76" s="48"/>
      <c r="K76" s="48"/>
      <c r="L76" s="48"/>
      <c r="M76" s="48"/>
      <c r="N76" s="48"/>
    </row>
    <row r="77" spans="1:14" ht="30.75" thickBot="1">
      <c r="A77" s="103" t="s">
        <v>238</v>
      </c>
      <c r="B77" s="64" t="s">
        <v>174</v>
      </c>
      <c r="C77" s="79">
        <v>0</v>
      </c>
      <c r="D77" s="79">
        <v>0</v>
      </c>
      <c r="E77" s="65">
        <v>88</v>
      </c>
      <c r="F77" s="79"/>
      <c r="G77" s="65">
        <v>0</v>
      </c>
      <c r="H77" s="121"/>
      <c r="I77" s="48"/>
      <c r="J77" s="48"/>
      <c r="K77" s="48"/>
      <c r="L77" s="48"/>
      <c r="M77" s="48"/>
      <c r="N77" s="48"/>
    </row>
    <row r="78" spans="1:14" ht="15.75" thickBot="1">
      <c r="A78" s="103" t="s">
        <v>239</v>
      </c>
      <c r="B78" s="64" t="s">
        <v>240</v>
      </c>
      <c r="C78" s="79"/>
      <c r="D78" s="79"/>
      <c r="E78" s="65"/>
      <c r="F78" s="79"/>
      <c r="G78" s="65">
        <v>354.15</v>
      </c>
      <c r="H78" s="121"/>
      <c r="I78" s="48"/>
      <c r="J78" s="48"/>
      <c r="K78" s="48"/>
      <c r="L78" s="48"/>
      <c r="M78" s="48"/>
      <c r="N78" s="48"/>
    </row>
    <row r="79" spans="1:14" ht="15.75" thickBot="1">
      <c r="A79" s="103" t="s">
        <v>241</v>
      </c>
      <c r="B79" s="64" t="s">
        <v>242</v>
      </c>
      <c r="C79" s="79"/>
      <c r="D79" s="79"/>
      <c r="E79" s="65"/>
      <c r="F79" s="79"/>
      <c r="G79" s="65">
        <v>0</v>
      </c>
      <c r="H79" s="121"/>
      <c r="I79" s="48"/>
      <c r="J79" s="48"/>
      <c r="K79" s="48"/>
      <c r="L79" s="48"/>
      <c r="M79" s="48"/>
      <c r="N79" s="48"/>
    </row>
    <row r="80" spans="1:14" ht="15.75" thickBot="1">
      <c r="A80" s="103" t="s">
        <v>243</v>
      </c>
      <c r="B80" s="64" t="s">
        <v>244</v>
      </c>
      <c r="C80" s="79">
        <v>477.94</v>
      </c>
      <c r="D80" s="65"/>
      <c r="E80" s="65">
        <v>41.96</v>
      </c>
      <c r="F80" s="79"/>
      <c r="G80" s="65">
        <v>0</v>
      </c>
      <c r="H80" s="121"/>
      <c r="I80" s="48"/>
      <c r="J80" s="48"/>
      <c r="K80" s="48"/>
      <c r="L80" s="48"/>
      <c r="M80" s="48"/>
      <c r="N80" s="48"/>
    </row>
    <row r="81" spans="1:14" ht="15.75" thickBot="1">
      <c r="A81" s="103" t="s">
        <v>245</v>
      </c>
      <c r="B81" s="64" t="s">
        <v>246</v>
      </c>
      <c r="C81" s="79">
        <f>C82+C83</f>
        <v>184.69</v>
      </c>
      <c r="D81" s="65"/>
      <c r="E81" s="65">
        <v>2.2000000000000002</v>
      </c>
      <c r="F81" s="79"/>
      <c r="G81" s="70">
        <f>G82</f>
        <v>88.54</v>
      </c>
      <c r="H81" s="121"/>
      <c r="I81" s="48"/>
      <c r="J81" s="48"/>
      <c r="K81" s="48"/>
      <c r="L81" s="48"/>
      <c r="M81" s="48"/>
      <c r="N81" s="48"/>
    </row>
    <row r="82" spans="1:14" ht="15.75" thickBot="1">
      <c r="A82" s="103" t="s">
        <v>247</v>
      </c>
      <c r="B82" s="64" t="s">
        <v>248</v>
      </c>
      <c r="C82" s="79">
        <v>119.47</v>
      </c>
      <c r="D82" s="65"/>
      <c r="E82" s="65">
        <v>2.2000000000000002</v>
      </c>
      <c r="F82" s="79"/>
      <c r="G82" s="65">
        <v>88.54</v>
      </c>
      <c r="H82" s="121"/>
      <c r="I82" s="48"/>
      <c r="J82" s="48"/>
      <c r="K82" s="48"/>
      <c r="L82" s="48"/>
      <c r="M82" s="48"/>
      <c r="N82" s="48"/>
    </row>
    <row r="83" spans="1:14" ht="15.75" thickBot="1">
      <c r="A83" s="103" t="s">
        <v>249</v>
      </c>
      <c r="B83" s="64" t="s">
        <v>250</v>
      </c>
      <c r="C83" s="79">
        <v>65.22</v>
      </c>
      <c r="D83" s="65"/>
      <c r="E83" s="65"/>
      <c r="F83" s="79"/>
      <c r="G83" s="65">
        <v>0</v>
      </c>
      <c r="H83" s="121"/>
      <c r="I83" s="48"/>
      <c r="J83" s="48"/>
      <c r="K83" s="48"/>
      <c r="L83" s="48"/>
      <c r="M83" s="48"/>
      <c r="N83" s="48"/>
    </row>
    <row r="84" spans="1:14" ht="15.75" thickBot="1">
      <c r="A84" s="67">
        <v>16</v>
      </c>
      <c r="B84" s="68" t="s">
        <v>251</v>
      </c>
      <c r="C84" s="69">
        <v>85545.24</v>
      </c>
      <c r="D84" s="70">
        <v>79614.29449</v>
      </c>
      <c r="E84" s="70">
        <v>95681.5</v>
      </c>
      <c r="F84" s="122" t="s">
        <v>227</v>
      </c>
      <c r="G84" s="69">
        <f>G69+G73</f>
        <v>91497.623631081864</v>
      </c>
      <c r="H84" s="121"/>
      <c r="I84" s="123"/>
      <c r="J84" s="75"/>
      <c r="K84" s="48"/>
      <c r="L84" s="48"/>
      <c r="M84" s="48"/>
      <c r="N84" s="48"/>
    </row>
    <row r="85" spans="1:14" ht="29.25" thickBot="1">
      <c r="A85" s="67" t="s">
        <v>252</v>
      </c>
      <c r="B85" s="68" t="s">
        <v>253</v>
      </c>
      <c r="C85" s="69"/>
      <c r="D85" s="70">
        <v>0</v>
      </c>
      <c r="E85" s="70">
        <v>0</v>
      </c>
      <c r="F85" s="122" t="s">
        <v>227</v>
      </c>
      <c r="G85" s="69">
        <v>0</v>
      </c>
      <c r="H85" s="124"/>
      <c r="I85" s="123"/>
      <c r="J85" s="75"/>
      <c r="K85" s="48"/>
      <c r="L85" s="48"/>
      <c r="M85" s="48"/>
      <c r="N85" s="48"/>
    </row>
    <row r="86" spans="1:14" s="48" customFormat="1" ht="29.25" thickBot="1">
      <c r="A86" s="125" t="s">
        <v>254</v>
      </c>
      <c r="B86" s="85" t="s">
        <v>255</v>
      </c>
      <c r="C86" s="65"/>
      <c r="D86" s="65"/>
      <c r="E86" s="70">
        <f>E87</f>
        <v>4491.87</v>
      </c>
      <c r="F86" s="65"/>
      <c r="G86" s="104"/>
      <c r="H86" s="126"/>
      <c r="I86" s="123"/>
      <c r="J86" s="75"/>
    </row>
    <row r="87" spans="1:14" s="48" customFormat="1" ht="60.75" thickBot="1">
      <c r="A87" s="127" t="s">
        <v>256</v>
      </c>
      <c r="B87" s="128" t="s">
        <v>257</v>
      </c>
      <c r="C87" s="65"/>
      <c r="D87" s="65"/>
      <c r="E87" s="65">
        <v>4491.87</v>
      </c>
      <c r="F87" s="65"/>
      <c r="G87" s="104"/>
      <c r="H87" s="126"/>
      <c r="I87" s="123"/>
      <c r="J87" s="75"/>
    </row>
    <row r="88" spans="1:14" s="48" customFormat="1" ht="15.75" thickBot="1">
      <c r="A88" s="125" t="s">
        <v>258</v>
      </c>
      <c r="B88" s="85" t="s">
        <v>259</v>
      </c>
      <c r="C88" s="70"/>
      <c r="D88" s="70"/>
      <c r="E88" s="70">
        <f>E84-E86</f>
        <v>91189.63</v>
      </c>
      <c r="F88" s="65"/>
      <c r="G88" s="104"/>
      <c r="H88" s="126"/>
      <c r="I88" s="123"/>
      <c r="J88" s="75"/>
    </row>
    <row r="89" spans="1:14" ht="90" thickBot="1">
      <c r="A89" s="67">
        <v>17</v>
      </c>
      <c r="B89" s="76" t="s">
        <v>260</v>
      </c>
      <c r="C89" s="69">
        <f>C84/C70</f>
        <v>27.46764705882353</v>
      </c>
      <c r="D89" s="70">
        <f>D84/D70</f>
        <v>27.416651981647643</v>
      </c>
      <c r="E89" s="70">
        <f>E84/E70</f>
        <v>30.722290007706139</v>
      </c>
      <c r="F89" s="70"/>
      <c r="G89" s="70">
        <f>G69*1.0049/G70</f>
        <v>31.684304444708662</v>
      </c>
      <c r="H89" s="129" t="s">
        <v>261</v>
      </c>
      <c r="I89" s="130"/>
      <c r="J89" s="131"/>
      <c r="K89" s="131"/>
      <c r="L89" s="48"/>
      <c r="M89" s="48"/>
      <c r="N89" s="48"/>
    </row>
    <row r="90" spans="1:14" ht="15.75" thickBot="1">
      <c r="A90" s="67">
        <v>18</v>
      </c>
      <c r="B90" s="76" t="s">
        <v>262</v>
      </c>
      <c r="C90" s="69">
        <f>C89*1.18</f>
        <v>32.411823529411762</v>
      </c>
      <c r="D90" s="70">
        <f>D89*1.18</f>
        <v>32.351649338344217</v>
      </c>
      <c r="E90" s="70">
        <f>E89*1.18</f>
        <v>36.252302209093244</v>
      </c>
      <c r="F90" s="70"/>
      <c r="G90" s="132">
        <f>G89*1.18</f>
        <v>37.387479244756221</v>
      </c>
      <c r="H90" s="121"/>
      <c r="I90" s="48"/>
      <c r="J90" s="48"/>
      <c r="K90" s="48"/>
      <c r="L90" s="48"/>
      <c r="M90" s="48"/>
      <c r="N90" s="48"/>
    </row>
    <row r="91" spans="1:14" ht="64.5" thickBot="1">
      <c r="A91" s="133">
        <v>19</v>
      </c>
      <c r="B91" s="90" t="s">
        <v>263</v>
      </c>
      <c r="C91" s="92">
        <v>29.28</v>
      </c>
      <c r="D91" s="93"/>
      <c r="E91" s="93">
        <v>29.28</v>
      </c>
      <c r="F91" s="92"/>
      <c r="G91" s="70">
        <f>G69*1.0045/G70</f>
        <v>31.671692521355215</v>
      </c>
      <c r="H91" s="134" t="s">
        <v>264</v>
      </c>
      <c r="I91" s="48"/>
      <c r="J91" s="48"/>
      <c r="K91" s="48"/>
      <c r="L91" s="48"/>
      <c r="M91" s="48"/>
      <c r="N91" s="48"/>
    </row>
    <row r="92" spans="1:14" ht="15.75" thickBot="1">
      <c r="A92" s="67">
        <v>20</v>
      </c>
      <c r="B92" s="76" t="s">
        <v>265</v>
      </c>
      <c r="C92" s="69">
        <f>C91*1.18</f>
        <v>34.550399999999996</v>
      </c>
      <c r="D92" s="70"/>
      <c r="E92" s="70">
        <f>E91*1.18</f>
        <v>34.550399999999996</v>
      </c>
      <c r="F92" s="69"/>
      <c r="G92" s="69">
        <f>G91*1.18</f>
        <v>37.372597175199154</v>
      </c>
      <c r="H92" s="121"/>
      <c r="I92" s="48"/>
      <c r="J92" s="48"/>
      <c r="K92" s="48"/>
      <c r="L92" s="48"/>
      <c r="M92" s="48"/>
      <c r="N92" s="48"/>
    </row>
    <row r="93" spans="1:14" ht="29.25" thickBot="1">
      <c r="A93" s="67">
        <v>21</v>
      </c>
      <c r="B93" s="76" t="s">
        <v>266</v>
      </c>
      <c r="C93" s="69">
        <v>0</v>
      </c>
      <c r="D93" s="69"/>
      <c r="E93" s="70">
        <v>0</v>
      </c>
      <c r="F93" s="69"/>
      <c r="G93" s="69">
        <v>0</v>
      </c>
      <c r="H93" s="121"/>
      <c r="I93" s="48"/>
      <c r="J93" s="48"/>
      <c r="K93" s="48"/>
      <c r="L93" s="48"/>
      <c r="M93" s="48"/>
      <c r="N93" s="48"/>
    </row>
    <row r="94" spans="1:14" ht="29.25" thickBot="1">
      <c r="A94" s="67">
        <v>22</v>
      </c>
      <c r="B94" s="76" t="s">
        <v>267</v>
      </c>
      <c r="C94" s="69">
        <v>0</v>
      </c>
      <c r="D94" s="69"/>
      <c r="E94" s="70">
        <v>0</v>
      </c>
      <c r="F94" s="69"/>
      <c r="G94" s="69">
        <v>0</v>
      </c>
      <c r="H94" s="121"/>
      <c r="I94" s="48"/>
      <c r="J94" s="48"/>
      <c r="K94" s="48"/>
      <c r="L94" s="48"/>
      <c r="M94" s="48"/>
      <c r="N94" s="48"/>
    </row>
    <row r="95" spans="1:14" ht="29.25" thickBot="1">
      <c r="A95" s="67">
        <v>23</v>
      </c>
      <c r="B95" s="68" t="s">
        <v>268</v>
      </c>
      <c r="C95" s="69">
        <v>0</v>
      </c>
      <c r="D95" s="69"/>
      <c r="E95" s="70">
        <v>0</v>
      </c>
      <c r="F95" s="69"/>
      <c r="G95" s="69">
        <v>0</v>
      </c>
      <c r="H95" s="121"/>
      <c r="I95" s="48"/>
      <c r="J95" s="48"/>
      <c r="K95" s="48"/>
      <c r="L95" s="48"/>
      <c r="M95" s="48"/>
      <c r="N95" s="48"/>
    </row>
    <row r="96" spans="1:14" ht="29.25" thickBot="1">
      <c r="A96" s="67">
        <v>24</v>
      </c>
      <c r="B96" s="68" t="s">
        <v>269</v>
      </c>
      <c r="C96" s="69">
        <v>0</v>
      </c>
      <c r="D96" s="69"/>
      <c r="E96" s="70">
        <v>0</v>
      </c>
      <c r="F96" s="69"/>
      <c r="G96" s="69">
        <v>0</v>
      </c>
      <c r="H96" s="121"/>
      <c r="I96" s="48"/>
      <c r="J96" s="48"/>
      <c r="K96" s="48"/>
      <c r="L96" s="48"/>
      <c r="M96" s="48"/>
      <c r="N96" s="48"/>
    </row>
    <row r="97" spans="1:14" ht="57.75" thickBot="1">
      <c r="A97" s="67">
        <v>25</v>
      </c>
      <c r="B97" s="135" t="s">
        <v>270</v>
      </c>
      <c r="C97" s="69">
        <f>C99</f>
        <v>477.94</v>
      </c>
      <c r="D97" s="69"/>
      <c r="E97" s="70">
        <v>478.66</v>
      </c>
      <c r="F97" s="69"/>
      <c r="G97" s="69">
        <f>G98+G99</f>
        <v>673.84999999999991</v>
      </c>
      <c r="H97" s="121"/>
      <c r="I97" s="48"/>
      <c r="J97" s="48"/>
      <c r="K97" s="48"/>
      <c r="L97" s="48"/>
      <c r="M97" s="48"/>
      <c r="N97" s="48"/>
    </row>
    <row r="98" spans="1:14" ht="15.75" thickBot="1">
      <c r="A98" s="103" t="s">
        <v>271</v>
      </c>
      <c r="B98" s="64" t="s">
        <v>272</v>
      </c>
      <c r="C98" s="79">
        <v>401.5</v>
      </c>
      <c r="D98" s="79"/>
      <c r="E98" s="65">
        <v>348.7</v>
      </c>
      <c r="F98" s="79"/>
      <c r="G98" s="65">
        <v>319.7</v>
      </c>
      <c r="H98" s="121"/>
      <c r="I98" s="48"/>
      <c r="J98" s="48"/>
      <c r="K98" s="48"/>
      <c r="L98" s="48"/>
      <c r="M98" s="48"/>
      <c r="N98" s="48"/>
    </row>
    <row r="99" spans="1:14" ht="15.75" thickBot="1">
      <c r="A99" s="103" t="s">
        <v>273</v>
      </c>
      <c r="B99" s="64" t="s">
        <v>274</v>
      </c>
      <c r="C99" s="79">
        <v>477.94</v>
      </c>
      <c r="D99" s="79"/>
      <c r="E99" s="65">
        <v>129.96</v>
      </c>
      <c r="F99" s="79"/>
      <c r="G99" s="65">
        <v>354.15</v>
      </c>
      <c r="H99" s="121"/>
      <c r="I99" s="48"/>
      <c r="J99" s="48"/>
      <c r="K99" s="48"/>
      <c r="L99" s="48"/>
      <c r="M99" s="48"/>
      <c r="N99" s="48"/>
    </row>
    <row r="100" spans="1:14" ht="15.75" thickBot="1">
      <c r="A100" s="103" t="s">
        <v>275</v>
      </c>
      <c r="B100" s="64" t="s">
        <v>276</v>
      </c>
      <c r="C100" s="79">
        <v>0</v>
      </c>
      <c r="D100" s="79"/>
      <c r="E100" s="65">
        <v>0</v>
      </c>
      <c r="F100" s="79"/>
      <c r="G100" s="79">
        <v>0</v>
      </c>
      <c r="H100" s="121"/>
      <c r="I100" s="48"/>
      <c r="J100" s="48"/>
      <c r="K100" s="48"/>
      <c r="L100" s="48"/>
      <c r="M100" s="48"/>
      <c r="N100" s="48"/>
    </row>
    <row r="101" spans="1:14" ht="15.75" thickBot="1">
      <c r="A101" s="103" t="s">
        <v>277</v>
      </c>
      <c r="B101" s="64" t="s">
        <v>278</v>
      </c>
      <c r="C101" s="79">
        <v>0</v>
      </c>
      <c r="D101" s="79"/>
      <c r="E101" s="65">
        <v>0</v>
      </c>
      <c r="F101" s="79"/>
      <c r="G101" s="79">
        <v>0</v>
      </c>
      <c r="H101" s="121"/>
      <c r="I101" s="48"/>
      <c r="J101" s="48"/>
      <c r="K101" s="48"/>
      <c r="L101" s="48"/>
      <c r="M101" s="48"/>
      <c r="N101" s="48"/>
    </row>
    <row r="102" spans="1:14" ht="15.75" thickBot="1">
      <c r="A102" s="103" t="s">
        <v>279</v>
      </c>
      <c r="B102" s="64" t="s">
        <v>280</v>
      </c>
      <c r="C102" s="79">
        <v>0</v>
      </c>
      <c r="D102" s="79"/>
      <c r="E102" s="65">
        <v>0</v>
      </c>
      <c r="F102" s="79"/>
      <c r="G102" s="79">
        <v>0</v>
      </c>
      <c r="H102" s="121"/>
      <c r="I102" s="48"/>
      <c r="J102" s="48"/>
      <c r="K102" s="48"/>
      <c r="L102" s="48"/>
      <c r="M102" s="48"/>
      <c r="N102" s="48"/>
    </row>
    <row r="103" spans="1:14">
      <c r="A103" s="136" t="s">
        <v>281</v>
      </c>
      <c r="I103" s="48"/>
      <c r="J103" s="48"/>
      <c r="K103" s="48"/>
      <c r="L103" s="48"/>
      <c r="M103" s="48"/>
      <c r="N103" s="48"/>
    </row>
    <row r="104" spans="1:14">
      <c r="A104" s="136" t="s">
        <v>282</v>
      </c>
      <c r="I104" s="48"/>
      <c r="J104" s="48"/>
      <c r="K104" s="48"/>
      <c r="L104" s="48"/>
      <c r="M104" s="48"/>
      <c r="N104" s="48"/>
    </row>
    <row r="105" spans="1:14">
      <c r="A105" s="136"/>
    </row>
    <row r="106" spans="1:14">
      <c r="A106" s="136"/>
    </row>
    <row r="107" spans="1:14" ht="16.5">
      <c r="A107" s="138" t="s">
        <v>283</v>
      </c>
      <c r="D107" s="138"/>
      <c r="E107" s="138"/>
      <c r="F107" s="138"/>
      <c r="G107" s="139"/>
      <c r="H107" s="140" t="s">
        <v>284</v>
      </c>
    </row>
    <row r="108" spans="1:14" ht="16.5">
      <c r="A108" s="139"/>
      <c r="D108" s="139"/>
      <c r="E108" s="141"/>
      <c r="F108" s="139"/>
      <c r="G108" s="139"/>
      <c r="H108" s="140"/>
    </row>
    <row r="109" spans="1:14" ht="16.5">
      <c r="A109" s="138" t="s">
        <v>285</v>
      </c>
      <c r="D109" s="138"/>
      <c r="E109" s="138"/>
      <c r="F109" s="138"/>
      <c r="H109" s="139" t="s">
        <v>286</v>
      </c>
    </row>
    <row r="112" spans="1:14">
      <c r="A112" s="142" t="s">
        <v>287</v>
      </c>
      <c r="B112" s="142"/>
    </row>
    <row r="113" spans="1:2">
      <c r="A113" s="142" t="s">
        <v>288</v>
      </c>
      <c r="B113" s="142"/>
    </row>
  </sheetData>
  <mergeCells count="15">
    <mergeCell ref="G6:G8"/>
    <mergeCell ref="H6:H9"/>
    <mergeCell ref="I6:I9"/>
    <mergeCell ref="C9:G9"/>
    <mergeCell ref="I84:I89"/>
    <mergeCell ref="A1:H1"/>
    <mergeCell ref="A2:H2"/>
    <mergeCell ref="B3:H3"/>
    <mergeCell ref="B4:H4"/>
    <mergeCell ref="D5:G5"/>
    <mergeCell ref="A6:A9"/>
    <mergeCell ref="B6:B9"/>
    <mergeCell ref="C6:C8"/>
    <mergeCell ref="D6:D8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фин-хоз деят</vt:lpstr>
      <vt:lpstr>РФП</vt:lpstr>
      <vt:lpstr>'фин-хоз деят'!Область_печати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2012-01-31T02:22:35Z</cp:lastPrinted>
  <dcterms:created xsi:type="dcterms:W3CDTF">2010-05-25T03:00:19Z</dcterms:created>
  <dcterms:modified xsi:type="dcterms:W3CDTF">2013-04-26T03:17:55Z</dcterms:modified>
</cp:coreProperties>
</file>