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5" windowWidth="14055" windowHeight="12795" tabRatio="779" activeTab="1"/>
  </bookViews>
  <sheets>
    <sheet name="фин-хоз деят(Х.в)" sheetId="1" r:id="rId1"/>
    <sheet name="фин-хоз деят (Тех.в)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'фин-хоз деят (Тех.в)'!$A$1:$F$72</definedName>
    <definedName name="_xlnm.Print_Area" localSheetId="0">'фин-хоз деят(Х.в)'!$A$1:$F$72</definedName>
  </definedNames>
  <calcPr fullCalcOnLoad="1"/>
</workbook>
</file>

<file path=xl/sharedStrings.xml><?xml version="1.0" encoding="utf-8"?>
<sst xmlns="http://schemas.openxmlformats.org/spreadsheetml/2006/main" count="348" uniqueCount="130">
  <si>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</si>
  <si>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</si>
  <si>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</si>
  <si>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</si>
  <si>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</si>
  <si>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</si>
  <si>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</si>
  <si>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</si>
  <si>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</si>
  <si>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</si>
  <si>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</si>
  <si>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</si>
  <si>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</si>
  <si>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</si>
  <si>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</si>
  <si>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</si>
  <si>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</si>
  <si>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</si>
  <si>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</si>
  <si>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</si>
  <si>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</si>
  <si>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</si>
  <si>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</si>
  <si>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</si>
  <si>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</si>
  <si>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</si>
  <si>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</si>
  <si>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</si>
  <si>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</si>
  <si>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</si>
  <si>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</si>
  <si>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</si>
  <si>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</si>
  <si>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</si>
  <si>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</si>
  <si>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</si>
  <si>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</si>
  <si>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</si>
  <si>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</si>
  <si>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</si>
  <si>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</si>
  <si>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</si>
  <si>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</si>
  <si>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</si>
  <si>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</si>
  <si>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</si>
  <si>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</si>
  <si>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</si>
  <si>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</si>
  <si>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</si>
  <si>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</si>
  <si>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</si>
  <si>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</si>
  <si>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</si>
  <si>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</si>
  <si>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</si>
  <si>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</si>
  <si>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</si>
  <si>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</si>
  <si>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</si>
  <si>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</si>
  <si>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</si>
  <si>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</si>
  <si>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</si>
  <si>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</si>
  <si>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</si>
  <si>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</si>
  <si>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</si>
  <si>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</si>
  <si>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</si>
  <si>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</si>
  <si>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</si>
  <si>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</si>
  <si>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</si>
  <si>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</si>
  <si>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</si>
  <si>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</si>
  <si>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</si>
  <si>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</si>
  <si>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</si>
  <si>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</si>
  <si>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</si>
  <si>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</si>
  <si>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</si>
  <si>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</si>
  <si>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</si>
  <si>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</si>
  <si>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</si>
  <si>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</si>
  <si>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</si>
  <si>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</si>
  <si>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</si>
  <si>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</si>
  <si>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</si>
  <si>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</si>
  <si>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</si>
  <si>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</si>
  <si>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</si>
  <si>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</si>
  <si>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</si>
  <si>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</si>
  <si>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</si>
  <si>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</si>
  <si>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</si>
  <si>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</si>
  <si>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</si>
  <si>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</si>
  <si>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</si>
  <si>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</si>
  <si>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</si>
  <si>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</si>
  <si>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</si>
  <si>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</si>
  <si>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</si>
  <si>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</si>
  <si>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</si>
  <si>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</si>
  <si>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</si>
  <si>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</si>
  <si>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</si>
  <si>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</si>
  <si>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</si>
  <si>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</si>
  <si>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</si>
  <si>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</si>
  <si>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</si>
  <si>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</si>
  <si>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Федеральное государственное предприятие                               «Горно-химический комбинат»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</si>
  <si>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1 квартал_2013_год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</si>
  <si>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1 квартал_2013_год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</si>
</sst>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  <numFmt numFmtId="174" formatCode="0.00000"/>
    <numFmt numFmtId="175" formatCode="0.0"/>
    <numFmt numFmtId="176" formatCode="#,##0.0"/>
    <numFmt numFmtId="177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34">
      <selection activeCell="E12" sqref="E1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2" t="s">
        <v>128</v>
      </c>
      <c r="B3" s="33"/>
      <c r="C3" s="33"/>
      <c r="D3" s="33"/>
      <c r="E3" s="33"/>
      <c r="F3" s="34"/>
    </row>
    <row r="4" spans="1:6" ht="42" customHeight="1" thickBot="1">
      <c r="A4" s="21"/>
      <c r="B4" s="39" t="s">
        <v>127</v>
      </c>
      <c r="C4" s="39"/>
      <c r="D4" s="39"/>
      <c r="E4" s="39"/>
      <c r="F4" s="21"/>
    </row>
    <row r="5" spans="1:6" ht="23.25" customHeight="1">
      <c r="A5" s="21"/>
      <c r="B5" s="40" t="s">
        <v>121</v>
      </c>
      <c r="C5" s="40"/>
      <c r="D5" s="40"/>
      <c r="E5" s="40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2957.5</v>
      </c>
      <c r="E11" s="8">
        <f>(20060*78.85+20072*105.78+20091*83.1)/1000+167.8068</f>
        <v>5542.31606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24">
        <v>2929.06</v>
      </c>
      <c r="E12" s="8">
        <f>(22347*78.85+22157*105.78+22378*83.1)/1000+76.821</f>
        <v>6042.26121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24">
        <v>1921.96</v>
      </c>
      <c r="E13" s="26">
        <f>E17</f>
        <v>1204.1234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4">
        <f>D18*D19</f>
        <v>1921.9544999999998</v>
      </c>
      <c r="E17" s="24">
        <v>1204.1234</v>
      </c>
      <c r="F17" s="10"/>
    </row>
    <row r="18" spans="1:6" s="7" customFormat="1" ht="15.75">
      <c r="A18" s="6"/>
      <c r="B18" s="2" t="s">
        <v>90</v>
      </c>
      <c r="C18" s="3" t="s">
        <v>91</v>
      </c>
      <c r="D18" s="27">
        <v>134.874</v>
      </c>
      <c r="E18" s="8">
        <f>(29012+29012+27547)/1000</f>
        <v>85.571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14.25</v>
      </c>
      <c r="E19" s="27">
        <f>E17/E18</f>
        <v>14.071629407158968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f>D21*D22</f>
        <v>327.76379999999995</v>
      </c>
      <c r="E20" s="24">
        <v>552.1842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1.89</v>
      </c>
      <c r="E21" s="29">
        <f>E20/E22</f>
        <v>1.6532461077844312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173.42</v>
      </c>
      <c r="E22" s="29">
        <v>334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5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27">
        <v>123.255</v>
      </c>
      <c r="E24" s="29">
        <v>218.524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2.4</v>
      </c>
      <c r="E25" s="30">
        <v>2.4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7">
        <f>D24*0.305</f>
        <v>37.592774999999996</v>
      </c>
      <c r="E26" s="27">
        <f>E24*0.305</f>
        <v>66.64982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4">
        <v>16.9</v>
      </c>
      <c r="E27" s="24">
        <v>16.9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0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7">
        <f>D30+D31</f>
        <v>60.420195</v>
      </c>
      <c r="E29" s="27">
        <f>E30+E31</f>
        <v>120.5559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27">
        <v>46.299</v>
      </c>
      <c r="E30" s="30">
        <v>92.38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7">
        <f>D30*0.305</f>
        <v>14.121195</v>
      </c>
      <c r="E31" s="27">
        <f>E30*0.305</f>
        <v>28.1759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27">
        <v>7.965</v>
      </c>
      <c r="E32" s="29">
        <v>76.821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5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5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24">
        <f>D37+D38+D39</f>
        <v>344.67712500000005</v>
      </c>
      <c r="E35" s="24">
        <f>E37+E38+E39</f>
        <v>695.931175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47.235</v>
      </c>
      <c r="E37" s="30">
        <v>189.937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227.925</v>
      </c>
      <c r="E38" s="30">
        <v>387.735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4">
        <f>D38*0.305</f>
        <v>69.51712500000001</v>
      </c>
      <c r="E39" s="24">
        <f>E38*0.305</f>
        <v>118.259175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9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24">
        <f>D11-D12</f>
        <v>28.440000000000055</v>
      </c>
      <c r="E41" s="24">
        <f>E11-E12</f>
        <v>-499.94514999999956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4">
        <f>D41-D41*20%</f>
        <v>22.752000000000045</v>
      </c>
      <c r="E42" s="30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0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3">
        <v>0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27">
        <f>D50</f>
        <v>134.874</v>
      </c>
      <c r="E48" s="27">
        <f>E50</f>
        <v>85.571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0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27">
        <f>D18</f>
        <v>134.874</v>
      </c>
      <c r="E50" s="27">
        <f>E18</f>
        <v>85.571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</f>
        <v>7.875</v>
      </c>
      <c r="E52" s="3">
        <f>E53</f>
        <v>6.659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7.875</v>
      </c>
      <c r="E53" s="28">
        <f>(2287+2085+2287)/1000</f>
        <v>6.659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0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0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32.58</v>
      </c>
      <c r="E56" s="3">
        <v>32.58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0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>
        <v>2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1.29</v>
      </c>
      <c r="E59" s="3">
        <v>1.29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24">
        <v>109.5</v>
      </c>
      <c r="E60" s="31">
        <v>78.912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24">
        <v>17.5</v>
      </c>
      <c r="E61" s="8">
        <v>12.03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6" t="s">
        <v>123</v>
      </c>
      <c r="B63" s="17" t="s">
        <v>111</v>
      </c>
      <c r="C63" s="37"/>
      <c r="D63" s="37"/>
      <c r="E63" s="37"/>
      <c r="F63" s="37"/>
    </row>
    <row r="64" spans="1:6" s="7" customFormat="1" ht="15.75">
      <c r="A64" s="16"/>
      <c r="B64" s="17" t="s">
        <v>112</v>
      </c>
      <c r="C64" s="37"/>
      <c r="D64" s="37"/>
      <c r="E64" s="37"/>
      <c r="F64" s="37"/>
    </row>
    <row r="65" spans="1:6" s="7" customFormat="1" ht="15.75">
      <c r="A65" s="16"/>
      <c r="B65" s="17" t="s">
        <v>113</v>
      </c>
      <c r="C65" s="37"/>
      <c r="D65" s="37"/>
      <c r="E65" s="37"/>
      <c r="F65" s="37"/>
    </row>
    <row r="66" spans="1:6" s="7" customFormat="1" ht="15.75">
      <c r="A66" s="16"/>
      <c r="B66" s="17" t="s">
        <v>114</v>
      </c>
      <c r="C66" s="37"/>
      <c r="D66" s="37"/>
      <c r="E66" s="37"/>
      <c r="F66" s="37"/>
    </row>
    <row r="67" spans="1:6" s="7" customFormat="1" ht="31.5">
      <c r="A67" s="16"/>
      <c r="B67" s="17" t="s">
        <v>115</v>
      </c>
      <c r="C67" s="37"/>
      <c r="D67" s="37"/>
      <c r="E67" s="37"/>
      <c r="F67" s="37"/>
    </row>
    <row r="68" spans="1:6" s="7" customFormat="1" ht="15.75">
      <c r="A68" s="16"/>
      <c r="B68" s="17" t="s">
        <v>116</v>
      </c>
      <c r="C68" s="37"/>
      <c r="D68" s="37"/>
      <c r="E68" s="37"/>
      <c r="F68" s="37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28 E21:E25 E11:E13 E30 E36:E38 E32:E34 E40 E18 E42:E43 E49 E53:E55 E57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2" t="s">
        <v>129</v>
      </c>
      <c r="B3" s="33"/>
      <c r="C3" s="33"/>
      <c r="D3" s="33"/>
      <c r="E3" s="33"/>
      <c r="F3" s="34"/>
    </row>
    <row r="4" spans="1:6" ht="42" customHeight="1" thickBot="1">
      <c r="A4" s="21"/>
      <c r="B4" s="39" t="s">
        <v>127</v>
      </c>
      <c r="C4" s="39"/>
      <c r="D4" s="39"/>
      <c r="E4" s="39"/>
      <c r="F4" s="21"/>
    </row>
    <row r="5" spans="1:6" ht="23.25" customHeight="1">
      <c r="A5" s="21"/>
      <c r="B5" s="40" t="s">
        <v>121</v>
      </c>
      <c r="C5" s="40"/>
      <c r="D5" s="40"/>
      <c r="E5" s="40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27">
        <v>7776.663</v>
      </c>
      <c r="E11" s="8">
        <f>(726934*7.28+644803*11.84+731430*7.88)/1000+38.64048</f>
        <v>18728.855919999995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27">
        <v>7717.104</v>
      </c>
      <c r="E12" s="8">
        <f>(729742*7.28+647339*11.84+734238*7.88)/1000+9.416</f>
        <v>18772.226960000004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4">
        <v>0</v>
      </c>
      <c r="E17" s="24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2415.009</v>
      </c>
      <c r="E20" s="24">
        <v>2713.578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1.89</v>
      </c>
      <c r="E21" s="29">
        <f>E20/E22</f>
        <v>1.64999972637607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f>D20/D21</f>
        <v>1277.7825396825397</v>
      </c>
      <c r="E22" s="29">
        <v>1644.593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0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27">
        <v>369.444</v>
      </c>
      <c r="E24" s="29">
        <v>509.8895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5.6</v>
      </c>
      <c r="E25" s="3">
        <v>5.6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4">
        <f>D24*0.305</f>
        <v>112.68042</v>
      </c>
      <c r="E26" s="24">
        <f>E24*0.305</f>
        <v>155.5162975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7">
        <v>165.489</v>
      </c>
      <c r="E27" s="27">
        <v>165.489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0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4">
        <v>1751.01</v>
      </c>
      <c r="E29" s="24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27">
        <v>258.366</v>
      </c>
      <c r="E30" s="29">
        <v>324.131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f>D30*0.305</f>
        <v>78.80162999999999</v>
      </c>
      <c r="E31" s="24">
        <f>E30*0.305</f>
        <v>98.85995499999999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27">
        <v>71.724</v>
      </c>
      <c r="E32" s="29">
        <v>7.146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27">
        <f>D36+D37+D38+D39</f>
        <v>2399.044425</v>
      </c>
      <c r="E35" s="27">
        <f>E36+E37+E38+E39</f>
        <v>1943.50506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24">
        <v>975</v>
      </c>
      <c r="E36" s="30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24">
        <v>608.961</v>
      </c>
      <c r="E37" s="30">
        <v>759.75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624.585</v>
      </c>
      <c r="E38" s="3">
        <v>907.092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4">
        <f>D38*0.305</f>
        <v>190.498425</v>
      </c>
      <c r="E39" s="24">
        <f>E38*0.305</f>
        <v>276.66306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27">
        <f>D11-D12</f>
        <v>59.55899999999929</v>
      </c>
      <c r="E41" s="27">
        <f>E11-E12</f>
        <v>-43.37104000000909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47.648</v>
      </c>
      <c r="E42" s="30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24">
        <v>1651.5</v>
      </c>
      <c r="E47" s="31">
        <v>2135.835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D50</f>
        <v>0</v>
      </c>
      <c r="E48" s="3">
        <f>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24">
        <f>D53</f>
        <v>8.5</v>
      </c>
      <c r="E52" s="24">
        <f>E53</f>
        <v>8.152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24">
        <v>8.5</v>
      </c>
      <c r="E53" s="30">
        <v>8.152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16.35</v>
      </c>
      <c r="E56" s="3">
        <v>16.35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4</v>
      </c>
      <c r="E58" s="3">
        <v>4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0.77</v>
      </c>
      <c r="E59" s="3">
        <v>0.77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24">
        <v>1632.25</v>
      </c>
      <c r="E60" s="26">
        <v>2127.683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24">
        <v>0</v>
      </c>
      <c r="E61" s="8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3">
        <v>0</v>
      </c>
      <c r="F62" s="10"/>
    </row>
    <row r="63" spans="1:6" s="7" customFormat="1" ht="15.75">
      <c r="A63" s="16" t="s">
        <v>123</v>
      </c>
      <c r="B63" s="17" t="s">
        <v>111</v>
      </c>
      <c r="C63" s="37"/>
      <c r="D63" s="37"/>
      <c r="E63" s="37"/>
      <c r="F63" s="37"/>
    </row>
    <row r="64" spans="1:6" s="7" customFormat="1" ht="15.75">
      <c r="A64" s="16"/>
      <c r="B64" s="17" t="s">
        <v>112</v>
      </c>
      <c r="C64" s="37"/>
      <c r="D64" s="37"/>
      <c r="E64" s="37"/>
      <c r="F64" s="37"/>
    </row>
    <row r="65" spans="1:6" s="7" customFormat="1" ht="15.75">
      <c r="A65" s="16"/>
      <c r="B65" s="17" t="s">
        <v>113</v>
      </c>
      <c r="C65" s="37"/>
      <c r="D65" s="37"/>
      <c r="E65" s="37"/>
      <c r="F65" s="37"/>
    </row>
    <row r="66" spans="1:6" s="7" customFormat="1" ht="15.75">
      <c r="A66" s="16"/>
      <c r="B66" s="17" t="s">
        <v>114</v>
      </c>
      <c r="C66" s="37"/>
      <c r="D66" s="37"/>
      <c r="E66" s="37"/>
      <c r="F66" s="37"/>
    </row>
    <row r="67" spans="1:6" s="7" customFormat="1" ht="31.5">
      <c r="A67" s="16"/>
      <c r="B67" s="17" t="s">
        <v>115</v>
      </c>
      <c r="C67" s="37"/>
      <c r="D67" s="37"/>
      <c r="E67" s="37"/>
      <c r="F67" s="37"/>
    </row>
    <row r="68" spans="1:6" s="7" customFormat="1" ht="15.75">
      <c r="A68" s="16"/>
      <c r="B68" s="17" t="s">
        <v>116</v>
      </c>
      <c r="C68" s="37"/>
      <c r="D68" s="37"/>
      <c r="E68" s="37"/>
      <c r="F68" s="37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36:E37 E11:E12 E21:E24 E30 E32 E28 E42 E47 E53 E60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2013-04-30T05:27:45Z</dcterms:modified>
  <cp:category/>
  <cp:version/>
  <cp:contentType/>
  <cp:contentStatus/>
</cp:coreProperties>
</file>