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firstSheet="3" activeTab="3"/>
  </bookViews>
  <sheets>
    <sheet name="фин-хоз деят Тесь2" sheetId="19" state="hidden" r:id="rId1"/>
    <sheet name="фин-хоз деят Минусинск" sheetId="18" state="hidden" r:id="rId2"/>
    <sheet name="фин-хоз деят Тесь" sheetId="17" state="hidden" r:id="rId3"/>
    <sheet name="фин-хоз деят Ильичево" sheetId="20" r:id="rId4"/>
    <sheet name="фин-хоз деят Ильич." sheetId="16" state="hidden" r:id="rId5"/>
  </sheets>
  <externalReferences>
    <externalReference r:id="rId6"/>
  </externalReferences>
  <definedNames>
    <definedName name="kind_of_activity">[1]TEHSHEET!$B$19:$B$23</definedName>
    <definedName name="_xlnm.Print_Area" localSheetId="4">'фин-хоз деят Ильич.'!$A$1:$F$72</definedName>
    <definedName name="_xlnm.Print_Area" localSheetId="3">'фин-хоз деят Ильичево'!$A$1:$H$72</definedName>
    <definedName name="_xlnm.Print_Area" localSheetId="1">'фин-хоз деят Минусинск'!$A$1:$H$72</definedName>
    <definedName name="_xlnm.Print_Area" localSheetId="2">'фин-хоз деят Тесь'!$A$1:$F$72</definedName>
    <definedName name="_xlnm.Print_Area" localSheetId="0">'фин-хоз деят Тесь2'!$A$1:$H$72</definedName>
  </definedNames>
  <calcPr calcId="125725"/>
</workbook>
</file>

<file path=xl/calcChain.xml><?xml version="1.0" encoding="utf-8"?>
<calcChain xmlns="http://schemas.openxmlformats.org/spreadsheetml/2006/main">
  <c r="G29" i="20"/>
  <c r="F29"/>
  <c r="E29"/>
  <c r="G29" i="18"/>
  <c r="F29"/>
  <c r="E29"/>
  <c r="F22"/>
  <c r="G22"/>
  <c r="E22"/>
  <c r="F21"/>
  <c r="G42" i="19" l="1"/>
  <c r="F42"/>
  <c r="E42"/>
  <c r="G22"/>
  <c r="E22"/>
  <c r="F22"/>
  <c r="F21"/>
  <c r="D9" i="20"/>
  <c r="E9" s="1"/>
  <c r="F9" s="1"/>
  <c r="G9" s="1"/>
  <c r="H9" s="1"/>
  <c r="D9" i="18"/>
  <c r="E9" s="1"/>
  <c r="F9" s="1"/>
  <c r="G9" s="1"/>
  <c r="H9" s="1"/>
  <c r="F9" i="19"/>
  <c r="G9" s="1"/>
  <c r="H9" s="1"/>
  <c r="E9"/>
  <c r="E54" i="18"/>
  <c r="F54"/>
  <c r="G54"/>
  <c r="D54"/>
  <c r="G53"/>
  <c r="F53"/>
  <c r="E53"/>
  <c r="G62" i="19"/>
  <c r="E62"/>
  <c r="G62" i="18"/>
  <c r="E62"/>
  <c r="G62" i="20"/>
  <c r="E62" l="1"/>
  <c r="F62"/>
  <c r="D62"/>
  <c r="F62" i="19"/>
  <c r="D62"/>
  <c r="F62" i="18"/>
  <c r="D62"/>
  <c r="F53" i="20" l="1"/>
  <c r="G53"/>
  <c r="E53"/>
  <c r="D52" i="19" l="1"/>
  <c r="D52" i="20"/>
  <c r="D59" s="1"/>
  <c r="D23"/>
  <c r="D24"/>
  <c r="D26"/>
  <c r="D51"/>
  <c r="D50"/>
  <c r="D49"/>
  <c r="D48"/>
  <c r="D42"/>
  <c r="D40"/>
  <c r="D39"/>
  <c r="D38"/>
  <c r="D37"/>
  <c r="D36"/>
  <c r="G35"/>
  <c r="F35"/>
  <c r="E35"/>
  <c r="D35" s="1"/>
  <c r="D34"/>
  <c r="D33"/>
  <c r="D32"/>
  <c r="D31"/>
  <c r="D30"/>
  <c r="D29"/>
  <c r="D28"/>
  <c r="D27"/>
  <c r="E59"/>
  <c r="G59"/>
  <c r="D20"/>
  <c r="G12"/>
  <c r="G41" s="1"/>
  <c r="F12"/>
  <c r="F41" s="1"/>
  <c r="E12"/>
  <c r="E41" s="1"/>
  <c r="D11"/>
  <c r="B9"/>
  <c r="C9" s="1"/>
  <c r="F54" i="19"/>
  <c r="G54"/>
  <c r="E54"/>
  <c r="F53"/>
  <c r="G53"/>
  <c r="E53"/>
  <c r="D12" i="20" l="1"/>
  <c r="D41"/>
  <c r="G54"/>
  <c r="F59"/>
  <c r="F54"/>
  <c r="D47"/>
  <c r="D53"/>
  <c r="G47" i="19"/>
  <c r="D47" s="1"/>
  <c r="G29"/>
  <c r="F29"/>
  <c r="E29"/>
  <c r="F35"/>
  <c r="G35"/>
  <c r="G12" s="1"/>
  <c r="G41" s="1"/>
  <c r="E35"/>
  <c r="E12" s="1"/>
  <c r="E41" s="1"/>
  <c r="D28"/>
  <c r="D29"/>
  <c r="D30"/>
  <c r="D31"/>
  <c r="D32"/>
  <c r="D33"/>
  <c r="D34"/>
  <c r="D36"/>
  <c r="D37"/>
  <c r="D38"/>
  <c r="D39"/>
  <c r="D40"/>
  <c r="D48"/>
  <c r="D49"/>
  <c r="D50"/>
  <c r="D51"/>
  <c r="D53"/>
  <c r="D54"/>
  <c r="G52"/>
  <c r="F52"/>
  <c r="E52"/>
  <c r="D27"/>
  <c r="D20"/>
  <c r="D11"/>
  <c r="B9"/>
  <c r="C9" s="1"/>
  <c r="F52" i="18"/>
  <c r="G52"/>
  <c r="E52"/>
  <c r="E54" i="20" l="1"/>
  <c r="D54" s="1"/>
  <c r="D22"/>
  <c r="D35" i="19"/>
  <c r="F12"/>
  <c r="G21"/>
  <c r="F59"/>
  <c r="E59"/>
  <c r="D42" i="18"/>
  <c r="D41"/>
  <c r="D29"/>
  <c r="D27"/>
  <c r="D20"/>
  <c r="D11"/>
  <c r="F12"/>
  <c r="G12"/>
  <c r="E12"/>
  <c r="E59"/>
  <c r="F59"/>
  <c r="G59" i="19" l="1"/>
  <c r="D12"/>
  <c r="F41"/>
  <c r="D42" s="1"/>
  <c r="D12" i="18"/>
  <c r="D22" i="19"/>
  <c r="G21" i="18"/>
  <c r="B9"/>
  <c r="C9" s="1"/>
  <c r="D53" i="17"/>
  <c r="D21" i="19" l="1"/>
  <c r="D59"/>
  <c r="D41"/>
  <c r="G59" i="18"/>
  <c r="E52" i="17"/>
  <c r="E48"/>
  <c r="E17"/>
  <c r="E14"/>
  <c r="B9"/>
  <c r="C9" s="1"/>
  <c r="D9" s="1"/>
  <c r="E9" s="1"/>
  <c r="F9" s="1"/>
  <c r="D22" i="18" l="1"/>
  <c r="D21" s="1"/>
  <c r="B9" i="16"/>
  <c r="C9" s="1"/>
  <c r="D9" s="1"/>
  <c r="E9" s="1"/>
  <c r="F9" s="1"/>
  <c r="E14"/>
  <c r="E17"/>
  <c r="E52"/>
  <c r="E48"/>
</calcChain>
</file>

<file path=xl/sharedStrings.xml><?xml version="1.0" encoding="utf-8"?>
<sst xmlns="http://schemas.openxmlformats.org/spreadsheetml/2006/main" count="890" uniqueCount="140">
  <si>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</si>
  <si>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</si>
  <si>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</si>
  <si>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</si>
  <si>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</si>
  <si>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</si>
  <si>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</si>
  <si>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</si>
  <si>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</si>
  <si>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</si>
  <si>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</si>
  <si>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</si>
  <si>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</si>
  <si>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</si>
  <si>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</si>
  <si>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</si>
  <si>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</si>
  <si>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</si>
  <si>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</si>
  <si>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</si>
  <si>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</si>
  <si>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</si>
  <si>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</si>
  <si>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</si>
  <si>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</si>
  <si>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</si>
  <si>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</si>
  <si>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</si>
  <si>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</si>
  <si>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</si>
  <si>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</si>
  <si>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</si>
  <si>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</si>
  <si>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</si>
  <si>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</si>
  <si>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</si>
  <si>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</si>
  <si>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</si>
  <si>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</si>
  <si>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</si>
  <si>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</si>
  <si>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</si>
  <si>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</si>
  <si>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</si>
  <si>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</si>
  <si>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</si>
  <si>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</si>
  <si>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</si>
  <si>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</si>
  <si>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</si>
  <si>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</si>
  <si>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</si>
  <si>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</si>
  <si>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</si>
  <si>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</si>
  <si>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</si>
  <si>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</si>
  <si>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</si>
  <si>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</si>
  <si>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</si>
  <si>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</si>
  <si>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</si>
  <si>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</si>
  <si>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</si>
  <si>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</si>
  <si>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</si>
  <si>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</si>
  <si>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</si>
  <si>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</si>
  <si>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</si>
  <si>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</si>
  <si>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</si>
  <si>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</si>
  <si>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</si>
  <si>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</si>
  <si>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</si>
  <si>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</si>
  <si>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</si>
  <si>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</si>
  <si>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</si>
  <si>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</si>
  <si>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</si>
  <si>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</si>
  <si>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</si>
  <si>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</si>
  <si>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</si>
  <si>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</si>
  <si>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</si>
  <si>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</si>
  <si>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</si>
  <si>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</si>
  <si>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</si>
  <si>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</si>
  <si>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</si>
  <si>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</si>
  <si>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</si>
  <si>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</si>
  <si>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</si>
  <si>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</si>
  <si>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</si>
  <si>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</si>
  <si>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</si>
  <si>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</si>
  <si>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</si>
  <si>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</si>
  <si>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</si>
  <si>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</si>
  <si>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</si>
  <si>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</si>
  <si>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</si>
  <si>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</si>
  <si>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</si>
  <si>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</si>
  <si>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</si>
  <si>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</si>
  <si>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</si>
  <si>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</si>
  <si>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</si>
  <si>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</si>
  <si>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</si>
  <si>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</si>
  <si>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</si>
  <si>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</si>
  <si>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</si>
  <si>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</si>
  <si>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</si>
  <si>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</si>
  <si>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</si>
  <si>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</si>
  <si>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ОАО "Енисейская ТГК(ТГК-13)"  п.Ильичево</t>
  </si>
  <si>
    <t>ОАО "Енисейская ТГК(ТГК-13)"  п.Тесь,Минусинского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</si>
  <si>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</si>
  <si>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технического качества</t>
  </si>
  <si>
    <t>01.01.2012-30.06.2012</t>
  </si>
  <si>
    <t>01.07.2012-31.08.2012</t>
  </si>
  <si>
    <t>01.09.2012-31.12.2012</t>
  </si>
  <si>
    <t>2012 год,всего</t>
  </si>
  <si>
    <t>ОАО "Енисейская ТГК(ТГК-13)" ,филиал Минусинская ТЭЦ,                 п.Тесь,Минусинского района</t>
  </si>
  <si>
    <t>ОАО "Енисейская ТГК(ТГК-13)" ,филиал Минусинская ТЭЦ,                 п.Ильичево, Шушенского района</t>
  </si>
  <si>
    <t xml:space="preserve">ОАО "Енисейская ТГК(ТГК-13)" ,филиал Минусинская ТЭЦ,                 г.Минусинск,мкр. Центральный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</si>
</sst>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#,##0.000"/>
    <numFmt numFmtId="167" formatCode="#,##0.0000"/>
  </numFmts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/>
    <xf numFmtId="166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/>
    <xf numFmtId="164" fontId="5" fillId="0" borderId="1" xfId="0" applyNumberFormat="1" applyFont="1" applyFill="1" applyBorder="1"/>
    <xf numFmtId="167" fontId="5" fillId="0" borderId="0" xfId="0" applyNumberFormat="1" applyFont="1" applyFill="1"/>
    <xf numFmtId="164" fontId="5" fillId="0" borderId="0" xfId="0" applyNumberFormat="1" applyFont="1" applyFill="1"/>
    <xf numFmtId="2" fontId="5" fillId="0" borderId="0" xfId="0" applyNumberFormat="1" applyFont="1" applyFill="1"/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/>
    <xf numFmtId="165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/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7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topLeftCell="A4" zoomScale="80" zoomScaleSheetLayoutView="8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A4" sqref="A1:A1048576"/>
    </sheetView>
  </sheetViews>
  <sheetFormatPr defaultRowHeight="15.75"/>
  <cols>
    <col min="1" max="1" width="9.140625" style="55" customWidth="1"/>
    <col min="2" max="2" width="45" style="17" customWidth="1"/>
    <col min="3" max="4" width="13.42578125" style="16" customWidth="1"/>
    <col min="5" max="5" width="17.7109375" style="16" customWidth="1"/>
    <col min="6" max="7" width="13.85546875" style="1" customWidth="1"/>
    <col min="8" max="8" width="25.5703125" style="1" customWidth="1"/>
    <col min="9" max="16384" width="9.140625" style="1"/>
  </cols>
  <sheetData>
    <row r="1" spans="1:10" ht="18.75">
      <c r="H1" s="18" t="s">
        <v>119</v>
      </c>
    </row>
    <row r="2" spans="1:10" ht="0.75" customHeight="1" thickBot="1">
      <c r="H2" s="18"/>
    </row>
    <row r="3" spans="1:10" ht="75.75" customHeight="1" thickBot="1">
      <c r="A3" s="60" t="s">
        <v>131</v>
      </c>
      <c r="B3" s="61"/>
      <c r="C3" s="61"/>
      <c r="D3" s="61"/>
      <c r="E3" s="61"/>
      <c r="F3" s="61"/>
      <c r="G3" s="61"/>
      <c r="H3" s="62"/>
    </row>
    <row r="4" spans="1:10" ht="52.5" customHeight="1" thickBot="1">
      <c r="A4" s="25"/>
      <c r="B4" s="63" t="s">
        <v>137</v>
      </c>
      <c r="C4" s="63"/>
      <c r="D4" s="63"/>
      <c r="E4" s="63"/>
      <c r="F4" s="63"/>
      <c r="G4" s="25"/>
      <c r="H4" s="25"/>
    </row>
    <row r="5" spans="1:10" ht="1.5" customHeight="1">
      <c r="A5" s="25"/>
      <c r="B5" s="64" t="s">
        <v>121</v>
      </c>
      <c r="C5" s="64"/>
      <c r="D5" s="64"/>
      <c r="E5" s="64"/>
      <c r="F5" s="64"/>
      <c r="G5" s="31"/>
      <c r="H5" s="25"/>
    </row>
    <row r="6" spans="1:10" ht="12" customHeight="1">
      <c r="A6" s="56"/>
      <c r="B6" s="5"/>
      <c r="C6" s="5"/>
      <c r="D6" s="5"/>
      <c r="E6" s="5"/>
      <c r="F6" s="26"/>
      <c r="G6" s="26"/>
      <c r="H6" s="26"/>
    </row>
    <row r="7" spans="1:10">
      <c r="A7" s="70" t="s">
        <v>0</v>
      </c>
      <c r="B7" s="70" t="s">
        <v>1</v>
      </c>
      <c r="C7" s="70" t="s">
        <v>2</v>
      </c>
      <c r="D7" s="65" t="s">
        <v>122</v>
      </c>
      <c r="E7" s="66"/>
      <c r="F7" s="66"/>
      <c r="G7" s="67"/>
      <c r="H7" s="70" t="s">
        <v>94</v>
      </c>
    </row>
    <row r="8" spans="1:10" ht="32.25" customHeight="1">
      <c r="A8" s="71"/>
      <c r="B8" s="71"/>
      <c r="C8" s="71"/>
      <c r="D8" s="3" t="s">
        <v>136</v>
      </c>
      <c r="E8" s="3" t="s">
        <v>133</v>
      </c>
      <c r="F8" s="3" t="s">
        <v>134</v>
      </c>
      <c r="G8" s="3" t="s">
        <v>135</v>
      </c>
      <c r="H8" s="71"/>
    </row>
    <row r="9" spans="1:10">
      <c r="A9" s="3">
        <v>1</v>
      </c>
      <c r="B9" s="3">
        <f>A9+1</f>
        <v>2</v>
      </c>
      <c r="C9" s="3">
        <f>B9+1</f>
        <v>3</v>
      </c>
      <c r="D9" s="3">
        <v>4</v>
      </c>
      <c r="E9" s="3">
        <f t="shared" ref="E9:H9" si="0">D9+1</f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10" s="11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3" t="s">
        <v>127</v>
      </c>
      <c r="G10" s="3" t="s">
        <v>127</v>
      </c>
      <c r="H10" s="14"/>
    </row>
    <row r="11" spans="1:10" s="11" customFormat="1">
      <c r="A11" s="6" t="s">
        <v>4</v>
      </c>
      <c r="B11" s="2" t="s">
        <v>95</v>
      </c>
      <c r="C11" s="3" t="s">
        <v>8</v>
      </c>
      <c r="D11" s="33">
        <f>SUM(E11:G11)</f>
        <v>540.65240000000006</v>
      </c>
      <c r="E11" s="33">
        <v>217.23150000000001</v>
      </c>
      <c r="F11" s="36">
        <v>78.377099999999999</v>
      </c>
      <c r="G11" s="36">
        <v>245.0438</v>
      </c>
      <c r="H11" s="14"/>
      <c r="I11" s="38"/>
      <c r="J11" s="42"/>
    </row>
    <row r="12" spans="1:10" s="11" customFormat="1" ht="47.25">
      <c r="A12" s="6">
        <v>3</v>
      </c>
      <c r="B12" s="2" t="s">
        <v>9</v>
      </c>
      <c r="C12" s="3" t="s">
        <v>8</v>
      </c>
      <c r="D12" s="3">
        <f>SUM(E12:G12)</f>
        <v>524.62999999999988</v>
      </c>
      <c r="E12" s="34">
        <f>E20+E27+E29+E13+E23+E24+E26+E32+E35+E40</f>
        <v>210.79499999999999</v>
      </c>
      <c r="F12" s="34">
        <f t="shared" ref="F12:G12" si="1">F20+F27+F29+F13+F23+F24+F26+F32+F35+F40</f>
        <v>76.052999999999997</v>
      </c>
      <c r="G12" s="34">
        <f t="shared" si="1"/>
        <v>237.78199999999998</v>
      </c>
      <c r="H12" s="39"/>
      <c r="I12" s="40"/>
      <c r="J12" s="41"/>
    </row>
    <row r="13" spans="1:10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14"/>
      <c r="I13" s="40"/>
      <c r="J13" s="42"/>
    </row>
    <row r="14" spans="1:10" s="11" customFormat="1">
      <c r="A14" s="6" t="s">
        <v>11</v>
      </c>
      <c r="B14" s="2" t="s">
        <v>132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4"/>
      <c r="I14" s="41"/>
      <c r="J14" s="42"/>
    </row>
    <row r="15" spans="1:10" s="11" customFormat="1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14"/>
    </row>
    <row r="16" spans="1:10" s="11" customFormat="1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14"/>
    </row>
    <row r="17" spans="1:9" s="11" customFormat="1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4"/>
    </row>
    <row r="18" spans="1:9" s="11" customFormat="1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14"/>
    </row>
    <row r="19" spans="1:9" s="11" customFormat="1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3">
        <f>SUM(E20:G20)</f>
        <v>138.82599999999999</v>
      </c>
      <c r="E20" s="33">
        <v>55.78</v>
      </c>
      <c r="F20" s="7">
        <v>20.125</v>
      </c>
      <c r="G20" s="7">
        <v>62.920999999999999</v>
      </c>
      <c r="H20" s="14"/>
    </row>
    <row r="21" spans="1:9" s="11" customFormat="1">
      <c r="A21" s="6" t="s">
        <v>17</v>
      </c>
      <c r="B21" s="2" t="s">
        <v>18</v>
      </c>
      <c r="C21" s="3" t="s">
        <v>19</v>
      </c>
      <c r="D21" s="34">
        <f>D20/D22</f>
        <v>2.5402744739249767</v>
      </c>
      <c r="E21" s="3">
        <v>2.407</v>
      </c>
      <c r="F21" s="32">
        <f>ROUNDDOWN((E21*1.11),2)</f>
        <v>2.67</v>
      </c>
      <c r="G21" s="32">
        <f>F21</f>
        <v>2.67</v>
      </c>
      <c r="H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3">
        <f>SUM(E22:G22)</f>
        <v>54.650000000000006</v>
      </c>
      <c r="E22" s="33">
        <f>ROUND((E20/E21),2)+0.1</f>
        <v>23.270000000000003</v>
      </c>
      <c r="F22" s="33">
        <f>ROUND((F20/F21),2)+0.1</f>
        <v>7.64</v>
      </c>
      <c r="G22" s="33">
        <f>ROUND((G20/G21),2)+0.17</f>
        <v>23.740000000000002</v>
      </c>
      <c r="H22" s="53"/>
      <c r="I22" s="35"/>
    </row>
    <row r="23" spans="1:9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">
        <v>0</v>
      </c>
      <c r="F23" s="3">
        <v>0</v>
      </c>
      <c r="G23" s="3">
        <v>0</v>
      </c>
      <c r="H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3">
        <v>0</v>
      </c>
      <c r="F24" s="3">
        <v>0</v>
      </c>
      <c r="G24" s="3">
        <v>0</v>
      </c>
      <c r="H24" s="14"/>
    </row>
    <row r="25" spans="1:9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3">
        <v>0</v>
      </c>
      <c r="F25" s="3">
        <v>0</v>
      </c>
      <c r="G25" s="3">
        <v>0</v>
      </c>
      <c r="H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3">
        <v>0</v>
      </c>
      <c r="F26" s="3">
        <v>0</v>
      </c>
      <c r="G26" s="3">
        <v>0</v>
      </c>
      <c r="H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3">
        <f>SUM(E27:G27)</f>
        <v>58</v>
      </c>
      <c r="E27" s="34">
        <v>23.3</v>
      </c>
      <c r="F27" s="32">
        <v>8.41</v>
      </c>
      <c r="G27" s="32">
        <v>26.29</v>
      </c>
      <c r="H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3">
        <f t="shared" ref="D28:D42" si="2">SUM(E28:G28)</f>
        <v>0</v>
      </c>
      <c r="E28" s="3">
        <v>0</v>
      </c>
      <c r="F28" s="3">
        <v>0</v>
      </c>
      <c r="G28" s="3">
        <v>0</v>
      </c>
      <c r="H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3">
        <f t="shared" si="2"/>
        <v>48.027000000000001</v>
      </c>
      <c r="E29" s="33">
        <f>10.57+8.727</f>
        <v>19.297000000000001</v>
      </c>
      <c r="F29" s="32">
        <f>3.81+3.15+0.002</f>
        <v>6.9619999999999997</v>
      </c>
      <c r="G29" s="32">
        <f>11.92+9.85-0.002</f>
        <v>21.768000000000001</v>
      </c>
      <c r="H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3">
        <f t="shared" si="2"/>
        <v>0</v>
      </c>
      <c r="E30" s="3">
        <v>0</v>
      </c>
      <c r="F30" s="3">
        <v>0</v>
      </c>
      <c r="G30" s="3">
        <v>0</v>
      </c>
      <c r="H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3">
        <f t="shared" si="2"/>
        <v>0</v>
      </c>
      <c r="E31" s="3">
        <v>0</v>
      </c>
      <c r="F31" s="3">
        <v>0</v>
      </c>
      <c r="G31" s="3">
        <v>0</v>
      </c>
      <c r="H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3">
        <f t="shared" si="2"/>
        <v>0</v>
      </c>
      <c r="E32" s="3">
        <v>0</v>
      </c>
      <c r="F32" s="3">
        <v>0</v>
      </c>
      <c r="G32" s="3">
        <v>0</v>
      </c>
      <c r="H32" s="14"/>
    </row>
    <row r="33" spans="1:10" s="11" customFormat="1">
      <c r="A33" s="6" t="s">
        <v>42</v>
      </c>
      <c r="B33" s="2" t="s">
        <v>43</v>
      </c>
      <c r="C33" s="3" t="s">
        <v>8</v>
      </c>
      <c r="D33" s="33">
        <f t="shared" si="2"/>
        <v>0</v>
      </c>
      <c r="E33" s="3">
        <v>0</v>
      </c>
      <c r="F33" s="3">
        <v>0</v>
      </c>
      <c r="G33" s="3">
        <v>0</v>
      </c>
      <c r="H33" s="14"/>
    </row>
    <row r="34" spans="1:10" s="11" customFormat="1">
      <c r="A34" s="6" t="s">
        <v>44</v>
      </c>
      <c r="B34" s="2" t="s">
        <v>45</v>
      </c>
      <c r="C34" s="3" t="s">
        <v>8</v>
      </c>
      <c r="D34" s="33">
        <f t="shared" si="2"/>
        <v>0</v>
      </c>
      <c r="E34" s="3">
        <v>0</v>
      </c>
      <c r="F34" s="3">
        <v>0</v>
      </c>
      <c r="G34" s="3">
        <v>0</v>
      </c>
      <c r="H34" s="14"/>
    </row>
    <row r="35" spans="1:10" s="11" customFormat="1" ht="31.5">
      <c r="A35" s="6" t="s">
        <v>46</v>
      </c>
      <c r="B35" s="2" t="s">
        <v>47</v>
      </c>
      <c r="C35" s="3" t="s">
        <v>8</v>
      </c>
      <c r="D35" s="33">
        <f t="shared" si="2"/>
        <v>279.77699999999999</v>
      </c>
      <c r="E35" s="34">
        <f>SUM(E36:E39)</f>
        <v>112.41799999999999</v>
      </c>
      <c r="F35" s="34">
        <f t="shared" ref="F35:G35" si="3">SUM(F36:F39)</f>
        <v>40.555999999999997</v>
      </c>
      <c r="G35" s="34">
        <f t="shared" si="3"/>
        <v>126.803</v>
      </c>
      <c r="H35" s="14"/>
    </row>
    <row r="36" spans="1:10" s="11" customFormat="1">
      <c r="A36" s="6" t="s">
        <v>48</v>
      </c>
      <c r="B36" s="2" t="s">
        <v>49</v>
      </c>
      <c r="C36" s="3" t="s">
        <v>8</v>
      </c>
      <c r="D36" s="33">
        <f t="shared" si="2"/>
        <v>0</v>
      </c>
      <c r="E36" s="3">
        <v>0</v>
      </c>
      <c r="F36" s="3">
        <v>0</v>
      </c>
      <c r="G36" s="3">
        <v>0</v>
      </c>
      <c r="H36" s="14"/>
    </row>
    <row r="37" spans="1:10" s="11" customFormat="1">
      <c r="A37" s="6" t="s">
        <v>50</v>
      </c>
      <c r="B37" s="2" t="s">
        <v>51</v>
      </c>
      <c r="C37" s="3" t="s">
        <v>8</v>
      </c>
      <c r="D37" s="33">
        <f t="shared" si="2"/>
        <v>0</v>
      </c>
      <c r="E37" s="3">
        <v>0</v>
      </c>
      <c r="F37" s="3">
        <v>0</v>
      </c>
      <c r="G37" s="3">
        <v>0</v>
      </c>
      <c r="H37" s="14"/>
    </row>
    <row r="38" spans="1:10" s="11" customFormat="1">
      <c r="A38" s="6" t="s">
        <v>52</v>
      </c>
      <c r="B38" s="2" t="s">
        <v>53</v>
      </c>
      <c r="C38" s="3" t="s">
        <v>8</v>
      </c>
      <c r="D38" s="33">
        <f t="shared" si="2"/>
        <v>208.47800000000001</v>
      </c>
      <c r="E38" s="33">
        <v>83.77</v>
      </c>
      <c r="F38" s="3">
        <v>30.22</v>
      </c>
      <c r="G38" s="3">
        <v>94.488</v>
      </c>
      <c r="H38" s="14"/>
    </row>
    <row r="39" spans="1:10" s="11" customFormat="1" ht="31.5">
      <c r="A39" s="6" t="s">
        <v>54</v>
      </c>
      <c r="B39" s="2" t="s">
        <v>55</v>
      </c>
      <c r="C39" s="3" t="s">
        <v>8</v>
      </c>
      <c r="D39" s="33">
        <f t="shared" si="2"/>
        <v>71.299000000000007</v>
      </c>
      <c r="E39" s="34">
        <v>28.648</v>
      </c>
      <c r="F39" s="34">
        <v>10.336</v>
      </c>
      <c r="G39" s="34">
        <v>32.314999999999998</v>
      </c>
      <c r="H39" s="14"/>
    </row>
    <row r="40" spans="1:10" s="11" customFormat="1" ht="78.75">
      <c r="A40" s="6" t="s">
        <v>56</v>
      </c>
      <c r="B40" s="2" t="s">
        <v>57</v>
      </c>
      <c r="C40" s="3" t="s">
        <v>8</v>
      </c>
      <c r="D40" s="33">
        <f t="shared" si="2"/>
        <v>0</v>
      </c>
      <c r="E40" s="3">
        <v>0</v>
      </c>
      <c r="F40" s="3">
        <v>0</v>
      </c>
      <c r="G40" s="3">
        <v>0</v>
      </c>
      <c r="H40" s="14"/>
    </row>
    <row r="41" spans="1:10" s="11" customFormat="1" ht="31.5">
      <c r="A41" s="6" t="s">
        <v>5</v>
      </c>
      <c r="B41" s="2" t="s">
        <v>58</v>
      </c>
      <c r="C41" s="3" t="s">
        <v>8</v>
      </c>
      <c r="D41" s="34">
        <f t="shared" si="2"/>
        <v>16.022400000000047</v>
      </c>
      <c r="E41" s="34">
        <f>E11-E12</f>
        <v>6.4365000000000236</v>
      </c>
      <c r="F41" s="34">
        <f t="shared" ref="F41:G41" si="4">F11-F12</f>
        <v>2.3241000000000014</v>
      </c>
      <c r="G41" s="34">
        <f t="shared" si="4"/>
        <v>7.2618000000000222</v>
      </c>
      <c r="H41" s="14"/>
      <c r="J41" s="38"/>
    </row>
    <row r="42" spans="1:10" s="11" customFormat="1" ht="31.5">
      <c r="A42" s="6" t="s">
        <v>6</v>
      </c>
      <c r="B42" s="2" t="s">
        <v>59</v>
      </c>
      <c r="C42" s="3" t="s">
        <v>8</v>
      </c>
      <c r="D42" s="34">
        <f t="shared" si="2"/>
        <v>12.817400000000047</v>
      </c>
      <c r="E42" s="34">
        <f>E41-1.288</f>
        <v>5.1485000000000234</v>
      </c>
      <c r="F42" s="34">
        <f>F41-0.465</f>
        <v>1.8591000000000013</v>
      </c>
      <c r="G42" s="34">
        <f>G41-1.452</f>
        <v>5.8098000000000223</v>
      </c>
      <c r="H42" s="14"/>
      <c r="J42" s="38"/>
    </row>
    <row r="43" spans="1:10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14"/>
      <c r="J43" s="38"/>
    </row>
    <row r="44" spans="1:10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14"/>
      <c r="J44" s="38"/>
    </row>
    <row r="45" spans="1:10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14"/>
      <c r="I45" s="38"/>
    </row>
    <row r="46" spans="1:10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14"/>
    </row>
    <row r="47" spans="1:10" s="11" customFormat="1">
      <c r="A47" s="6" t="s">
        <v>62</v>
      </c>
      <c r="B47" s="2" t="s">
        <v>63</v>
      </c>
      <c r="C47" s="3" t="s">
        <v>64</v>
      </c>
      <c r="D47" s="3">
        <f>SUM(E47:G47)</f>
        <v>107.599</v>
      </c>
      <c r="E47" s="3">
        <v>53.505000000000003</v>
      </c>
      <c r="F47" s="37">
        <v>18.227</v>
      </c>
      <c r="G47" s="37">
        <f>107.599-E47-F47</f>
        <v>35.867000000000004</v>
      </c>
      <c r="H47" s="14"/>
    </row>
    <row r="48" spans="1:10" s="11" customFormat="1">
      <c r="A48" s="6" t="s">
        <v>65</v>
      </c>
      <c r="B48" s="2" t="s">
        <v>66</v>
      </c>
      <c r="C48" s="3" t="s">
        <v>64</v>
      </c>
      <c r="D48" s="3">
        <f t="shared" ref="D48:D54" si="5">SUM(E48:G48)</f>
        <v>0</v>
      </c>
      <c r="E48" s="3">
        <v>0</v>
      </c>
      <c r="F48" s="3">
        <v>0</v>
      </c>
      <c r="G48" s="3">
        <v>0</v>
      </c>
      <c r="H48" s="14"/>
    </row>
    <row r="49" spans="1:8" s="11" customFormat="1">
      <c r="A49" s="6" t="s">
        <v>101</v>
      </c>
      <c r="B49" s="2" t="s">
        <v>12</v>
      </c>
      <c r="C49" s="3" t="s">
        <v>64</v>
      </c>
      <c r="D49" s="3">
        <f t="shared" si="5"/>
        <v>0</v>
      </c>
      <c r="E49" s="3">
        <v>0</v>
      </c>
      <c r="F49" s="3">
        <v>0</v>
      </c>
      <c r="G49" s="3">
        <v>0</v>
      </c>
      <c r="H49" s="14"/>
    </row>
    <row r="50" spans="1:8" s="11" customFormat="1">
      <c r="A50" s="6" t="s">
        <v>102</v>
      </c>
      <c r="B50" s="2" t="s">
        <v>14</v>
      </c>
      <c r="C50" s="3" t="s">
        <v>64</v>
      </c>
      <c r="D50" s="3">
        <f t="shared" si="5"/>
        <v>0</v>
      </c>
      <c r="E50" s="3">
        <v>0</v>
      </c>
      <c r="F50" s="3">
        <v>0</v>
      </c>
      <c r="G50" s="3">
        <v>0</v>
      </c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f t="shared" si="5"/>
        <v>0</v>
      </c>
      <c r="E51" s="3">
        <v>0</v>
      </c>
      <c r="F51" s="3">
        <v>0</v>
      </c>
      <c r="G51" s="3">
        <v>0</v>
      </c>
      <c r="H51" s="14"/>
    </row>
    <row r="52" spans="1:8" s="11" customFormat="1" ht="31.5">
      <c r="A52" s="6" t="s">
        <v>69</v>
      </c>
      <c r="B52" s="2" t="s">
        <v>70</v>
      </c>
      <c r="C52" s="3" t="s">
        <v>64</v>
      </c>
      <c r="D52" s="33">
        <f t="shared" si="5"/>
        <v>107.599</v>
      </c>
      <c r="E52" s="3">
        <f>E47</f>
        <v>53.505000000000003</v>
      </c>
      <c r="F52" s="3">
        <f t="shared" ref="F52:G52" si="6">F47</f>
        <v>18.227</v>
      </c>
      <c r="G52" s="3">
        <f t="shared" si="6"/>
        <v>35.867000000000004</v>
      </c>
      <c r="H52" s="14"/>
    </row>
    <row r="53" spans="1:8" s="11" customFormat="1">
      <c r="A53" s="6" t="s">
        <v>103</v>
      </c>
      <c r="B53" s="2" t="s">
        <v>71</v>
      </c>
      <c r="C53" s="3" t="s">
        <v>64</v>
      </c>
      <c r="D53" s="33">
        <f t="shared" si="5"/>
        <v>23.133785000000003</v>
      </c>
      <c r="E53" s="33">
        <f>E52*0.215</f>
        <v>11.503575</v>
      </c>
      <c r="F53" s="33">
        <f t="shared" ref="F53:G53" si="7">F52*0.215</f>
        <v>3.9188049999999999</v>
      </c>
      <c r="G53" s="33">
        <f t="shared" si="7"/>
        <v>7.711405000000001</v>
      </c>
      <c r="H53" s="14"/>
    </row>
    <row r="54" spans="1:8" s="11" customFormat="1">
      <c r="A54" s="6" t="s">
        <v>104</v>
      </c>
      <c r="B54" s="2" t="s">
        <v>72</v>
      </c>
      <c r="C54" s="3" t="s">
        <v>64</v>
      </c>
      <c r="D54" s="33">
        <f t="shared" si="5"/>
        <v>84.465215000000015</v>
      </c>
      <c r="E54" s="33">
        <f>E52-E53</f>
        <v>42.001425000000005</v>
      </c>
      <c r="F54" s="33">
        <f t="shared" ref="F54:G54" si="8">F52-F53</f>
        <v>14.308195000000001</v>
      </c>
      <c r="G54" s="33">
        <f t="shared" si="8"/>
        <v>28.155595000000005</v>
      </c>
      <c r="H54" s="14"/>
    </row>
    <row r="55" spans="1:8" s="11" customFormat="1">
      <c r="A55" s="6" t="s">
        <v>73</v>
      </c>
      <c r="B55" s="2" t="s">
        <v>74</v>
      </c>
      <c r="C55" s="3" t="s">
        <v>75</v>
      </c>
      <c r="D55" s="3">
        <v>0</v>
      </c>
      <c r="E55" s="3">
        <v>0</v>
      </c>
      <c r="F55" s="3">
        <v>0</v>
      </c>
      <c r="G55" s="3">
        <v>0</v>
      </c>
      <c r="H55" s="14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1.5</v>
      </c>
      <c r="E56" s="3">
        <v>1.5</v>
      </c>
      <c r="F56" s="3">
        <v>1.5</v>
      </c>
      <c r="G56" s="3">
        <v>1.5</v>
      </c>
      <c r="H56" s="14"/>
    </row>
    <row r="57" spans="1:8" s="11" customFormat="1">
      <c r="A57" s="6" t="s">
        <v>79</v>
      </c>
      <c r="B57" s="2" t="s">
        <v>80</v>
      </c>
      <c r="C57" s="3" t="s">
        <v>81</v>
      </c>
      <c r="D57" s="3">
        <v>2</v>
      </c>
      <c r="E57" s="3">
        <v>2</v>
      </c>
      <c r="F57" s="3">
        <v>2</v>
      </c>
      <c r="G57" s="3">
        <v>2</v>
      </c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">
        <v>0</v>
      </c>
      <c r="F58" s="3">
        <v>0</v>
      </c>
      <c r="G58" s="3">
        <v>0</v>
      </c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34">
        <f>D22/D52</f>
        <v>0.50790434855342526</v>
      </c>
      <c r="E59" s="34">
        <f>E22/E52</f>
        <v>0.4349126249883189</v>
      </c>
      <c r="F59" s="34">
        <f t="shared" ref="F59:G59" si="9">F22/F52</f>
        <v>0.41915839139737748</v>
      </c>
      <c r="G59" s="34">
        <f t="shared" si="9"/>
        <v>0.66188975938885319</v>
      </c>
      <c r="H59" s="14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">
        <v>0</v>
      </c>
      <c r="F60" s="3">
        <v>0</v>
      </c>
      <c r="G60" s="3">
        <v>0</v>
      </c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>
        <v>0</v>
      </c>
      <c r="F61" s="3">
        <v>0</v>
      </c>
      <c r="G61" s="3">
        <v>0</v>
      </c>
      <c r="H61" s="14"/>
    </row>
    <row r="62" spans="1:8" s="11" customFormat="1" ht="100.5" customHeight="1">
      <c r="A62" s="6" t="s">
        <v>109</v>
      </c>
      <c r="B62" s="2" t="s">
        <v>110</v>
      </c>
      <c r="C62" s="3" t="s">
        <v>75</v>
      </c>
      <c r="D62" s="51">
        <f>1512/(8929/31)*100</f>
        <v>524.94120282226447</v>
      </c>
      <c r="E62" s="51">
        <f>1512/(8704/31)%</f>
        <v>538.51102941176475</v>
      </c>
      <c r="F62" s="51">
        <f t="shared" ref="F62" si="10">1512/(8929/31)%</f>
        <v>524.94120282226447</v>
      </c>
      <c r="G62" s="51">
        <f>1512/(8142/31)%</f>
        <v>575.68165070007365</v>
      </c>
      <c r="H62" s="14"/>
    </row>
    <row r="63" spans="1:8" s="11" customFormat="1">
      <c r="A63" s="52" t="s">
        <v>123</v>
      </c>
      <c r="B63" s="21" t="s">
        <v>111</v>
      </c>
      <c r="C63" s="68"/>
      <c r="D63" s="68"/>
      <c r="E63" s="68"/>
      <c r="F63" s="68"/>
      <c r="G63" s="68"/>
      <c r="H63" s="68"/>
    </row>
    <row r="64" spans="1:8" s="11" customFormat="1">
      <c r="A64" s="52"/>
      <c r="B64" s="21" t="s">
        <v>112</v>
      </c>
      <c r="C64" s="68"/>
      <c r="D64" s="68"/>
      <c r="E64" s="68"/>
      <c r="F64" s="68"/>
      <c r="G64" s="68"/>
      <c r="H64" s="68"/>
    </row>
    <row r="65" spans="1:8" s="11" customFormat="1">
      <c r="A65" s="52"/>
      <c r="B65" s="21" t="s">
        <v>113</v>
      </c>
      <c r="C65" s="68"/>
      <c r="D65" s="68"/>
      <c r="E65" s="68"/>
      <c r="F65" s="68"/>
      <c r="G65" s="68"/>
      <c r="H65" s="68"/>
    </row>
    <row r="66" spans="1:8" s="11" customFormat="1">
      <c r="A66" s="52"/>
      <c r="B66" s="21" t="s">
        <v>114</v>
      </c>
      <c r="C66" s="68"/>
      <c r="D66" s="68"/>
      <c r="E66" s="68"/>
      <c r="F66" s="68"/>
      <c r="G66" s="68"/>
      <c r="H66" s="68"/>
    </row>
    <row r="67" spans="1:8" s="11" customFormat="1" ht="31.5">
      <c r="A67" s="52"/>
      <c r="B67" s="21" t="s">
        <v>115</v>
      </c>
      <c r="C67" s="68"/>
      <c r="D67" s="68"/>
      <c r="E67" s="68"/>
      <c r="F67" s="68"/>
      <c r="G67" s="68"/>
      <c r="H67" s="68"/>
    </row>
    <row r="68" spans="1:8" s="11" customFormat="1">
      <c r="A68" s="52"/>
      <c r="B68" s="21" t="s">
        <v>116</v>
      </c>
      <c r="C68" s="68"/>
      <c r="D68" s="68"/>
      <c r="E68" s="68"/>
      <c r="F68" s="68"/>
      <c r="G68" s="68"/>
      <c r="H68" s="68"/>
    </row>
    <row r="69" spans="1:8" s="11" customFormat="1">
      <c r="A69" s="22"/>
      <c r="B69" s="23"/>
      <c r="C69" s="22"/>
      <c r="D69" s="22"/>
      <c r="E69" s="22"/>
      <c r="F69" s="15"/>
      <c r="G69" s="15"/>
    </row>
    <row r="70" spans="1:8" s="11" customFormat="1" ht="31.15" customHeight="1">
      <c r="A70" s="69" t="s">
        <v>125</v>
      </c>
      <c r="B70" s="69"/>
      <c r="C70" s="69"/>
      <c r="D70" s="69"/>
      <c r="E70" s="69"/>
      <c r="F70" s="69"/>
      <c r="G70" s="69"/>
      <c r="H70" s="69"/>
    </row>
    <row r="71" spans="1:8" s="11" customFormat="1" ht="17.45" customHeight="1">
      <c r="A71" s="58"/>
      <c r="B71" s="29"/>
      <c r="C71" s="29"/>
      <c r="D71" s="29"/>
      <c r="E71" s="29"/>
      <c r="F71" s="29"/>
      <c r="G71" s="29"/>
      <c r="H71" s="29"/>
    </row>
    <row r="72" spans="1:8" s="11" customFormat="1" ht="39.75" customHeight="1">
      <c r="A72" s="59" t="s">
        <v>124</v>
      </c>
      <c r="B72" s="59"/>
      <c r="C72" s="59"/>
      <c r="D72" s="59"/>
      <c r="E72" s="59"/>
      <c r="F72" s="59"/>
      <c r="G72" s="59"/>
      <c r="H72" s="59"/>
    </row>
    <row r="73" spans="1:8">
      <c r="A73" s="24"/>
      <c r="B73" s="24"/>
      <c r="C73" s="24"/>
      <c r="D73" s="24"/>
      <c r="E73" s="24"/>
      <c r="F73" s="24"/>
      <c r="G73" s="24"/>
      <c r="H73" s="24"/>
    </row>
    <row r="74" spans="1:8">
      <c r="A74" s="24"/>
      <c r="B74" s="24"/>
      <c r="C74" s="24"/>
      <c r="D74" s="24"/>
      <c r="E74" s="24"/>
      <c r="F74" s="24"/>
      <c r="G74" s="24"/>
      <c r="H74" s="24"/>
    </row>
    <row r="75" spans="1:8">
      <c r="A75" s="24"/>
      <c r="B75" s="24"/>
      <c r="C75" s="24"/>
      <c r="D75" s="24"/>
      <c r="E75" s="24"/>
      <c r="F75" s="24"/>
      <c r="G75" s="24"/>
      <c r="H75" s="24"/>
    </row>
    <row r="76" spans="1:8">
      <c r="A76" s="24"/>
      <c r="B76" s="24"/>
      <c r="C76" s="24"/>
      <c r="D76" s="24"/>
      <c r="E76" s="24"/>
      <c r="F76" s="24"/>
      <c r="G76" s="24"/>
      <c r="H76" s="24"/>
    </row>
    <row r="77" spans="1:8">
      <c r="A77" s="24"/>
      <c r="B77" s="24"/>
      <c r="C77" s="24"/>
      <c r="D77" s="24"/>
      <c r="E77" s="24"/>
      <c r="F77" s="24"/>
      <c r="G77" s="24"/>
      <c r="H77" s="24"/>
    </row>
  </sheetData>
  <mergeCells count="11">
    <mergeCell ref="A72:H72"/>
    <mergeCell ref="A3:H3"/>
    <mergeCell ref="B4:F4"/>
    <mergeCell ref="B5:F5"/>
    <mergeCell ref="D7:G7"/>
    <mergeCell ref="C63:H68"/>
    <mergeCell ref="A70:H70"/>
    <mergeCell ref="A7:A8"/>
    <mergeCell ref="B7:B8"/>
    <mergeCell ref="C7:C8"/>
    <mergeCell ref="H7:H8"/>
  </mergeCells>
  <dataValidations count="1">
    <dataValidation type="decimal" allowBlank="1" showInputMessage="1" showErrorMessage="1" sqref="F11:G11 F47:G47 F20:G21 F29:G29 F27:G27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A4" zoomScale="80" zoomScaleSheetLayoutView="80" workbookViewId="0">
      <pane xSplit="2" ySplit="5" topLeftCell="C48" activePane="bottomRight" state="frozen"/>
      <selection activeCell="A4" sqref="A4"/>
      <selection pane="topRight" activeCell="C4" sqref="C4"/>
      <selection pane="bottomLeft" activeCell="A9" sqref="A9"/>
      <selection pane="bottomRight" activeCell="A4" sqref="A1:A1048576"/>
    </sheetView>
  </sheetViews>
  <sheetFormatPr defaultRowHeight="15.75"/>
  <cols>
    <col min="1" max="1" width="9.140625" style="55" customWidth="1"/>
    <col min="2" max="2" width="45" style="17" customWidth="1"/>
    <col min="3" max="4" width="13.42578125" style="16" customWidth="1"/>
    <col min="5" max="5" width="17.7109375" style="16" customWidth="1"/>
    <col min="6" max="7" width="13.85546875" style="1" customWidth="1"/>
    <col min="8" max="8" width="25.5703125" style="1" customWidth="1"/>
    <col min="9" max="16384" width="9.140625" style="1"/>
  </cols>
  <sheetData>
    <row r="1" spans="1:8" ht="18.75">
      <c r="H1" s="18" t="s">
        <v>119</v>
      </c>
    </row>
    <row r="2" spans="1:8" ht="0.75" customHeight="1" thickBot="1">
      <c r="H2" s="18"/>
    </row>
    <row r="3" spans="1:8" ht="75.75" customHeight="1" thickBot="1">
      <c r="A3" s="60" t="s">
        <v>131</v>
      </c>
      <c r="B3" s="61"/>
      <c r="C3" s="61"/>
      <c r="D3" s="61"/>
      <c r="E3" s="61"/>
      <c r="F3" s="61"/>
      <c r="G3" s="61"/>
      <c r="H3" s="62"/>
    </row>
    <row r="4" spans="1:8" ht="52.5" customHeight="1" thickBot="1">
      <c r="A4" s="25"/>
      <c r="B4" s="63" t="s">
        <v>139</v>
      </c>
      <c r="C4" s="63"/>
      <c r="D4" s="63"/>
      <c r="E4" s="63"/>
      <c r="F4" s="63"/>
      <c r="G4" s="25"/>
      <c r="H4" s="25"/>
    </row>
    <row r="5" spans="1:8" ht="1.5" customHeight="1">
      <c r="A5" s="25"/>
      <c r="B5" s="64" t="s">
        <v>121</v>
      </c>
      <c r="C5" s="64"/>
      <c r="D5" s="64"/>
      <c r="E5" s="64"/>
      <c r="F5" s="64"/>
      <c r="G5" s="31"/>
      <c r="H5" s="25"/>
    </row>
    <row r="6" spans="1:8" ht="12" customHeight="1">
      <c r="A6" s="56"/>
      <c r="B6" s="5"/>
      <c r="C6" s="5"/>
      <c r="D6" s="5"/>
      <c r="E6" s="5"/>
      <c r="F6" s="26"/>
      <c r="G6" s="26"/>
      <c r="H6" s="26"/>
    </row>
    <row r="7" spans="1:8">
      <c r="A7" s="70" t="s">
        <v>0</v>
      </c>
      <c r="B7" s="70" t="s">
        <v>1</v>
      </c>
      <c r="C7" s="70" t="s">
        <v>2</v>
      </c>
      <c r="D7" s="65" t="s">
        <v>122</v>
      </c>
      <c r="E7" s="66"/>
      <c r="F7" s="66"/>
      <c r="G7" s="67"/>
      <c r="H7" s="70" t="s">
        <v>94</v>
      </c>
    </row>
    <row r="8" spans="1:8" ht="32.25" customHeight="1">
      <c r="A8" s="71"/>
      <c r="B8" s="71"/>
      <c r="C8" s="71"/>
      <c r="D8" s="3" t="s">
        <v>136</v>
      </c>
      <c r="E8" s="3" t="s">
        <v>133</v>
      </c>
      <c r="F8" s="3" t="s">
        <v>134</v>
      </c>
      <c r="G8" s="3" t="s">
        <v>135</v>
      </c>
      <c r="H8" s="71"/>
    </row>
    <row r="9" spans="1:8">
      <c r="A9" s="3">
        <v>1</v>
      </c>
      <c r="B9" s="3">
        <f>A9+1</f>
        <v>2</v>
      </c>
      <c r="C9" s="3">
        <f>B9+1</f>
        <v>3</v>
      </c>
      <c r="D9" s="3">
        <f t="shared" ref="D9:H9" si="0">C9+1</f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8" s="11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3" t="s">
        <v>127</v>
      </c>
      <c r="G10" s="3" t="s">
        <v>127</v>
      </c>
      <c r="H10" s="14"/>
    </row>
    <row r="11" spans="1:8" s="11" customFormat="1">
      <c r="A11" s="6" t="s">
        <v>4</v>
      </c>
      <c r="B11" s="2" t="s">
        <v>95</v>
      </c>
      <c r="C11" s="3" t="s">
        <v>8</v>
      </c>
      <c r="D11" s="3">
        <f>SUM(E11:G11)</f>
        <v>278.67599999999999</v>
      </c>
      <c r="E11" s="3">
        <v>132.005</v>
      </c>
      <c r="F11" s="7">
        <v>47.652000000000001</v>
      </c>
      <c r="G11" s="7">
        <v>99.019000000000005</v>
      </c>
      <c r="H11" s="14"/>
    </row>
    <row r="12" spans="1:8" s="11" customFormat="1" ht="47.25">
      <c r="A12" s="6">
        <v>3</v>
      </c>
      <c r="B12" s="2" t="s">
        <v>9</v>
      </c>
      <c r="C12" s="3" t="s">
        <v>8</v>
      </c>
      <c r="D12" s="3">
        <f>SUM(E12:G12)</f>
        <v>278.40200000000004</v>
      </c>
      <c r="E12" s="34">
        <f>E20+E27+E29</f>
        <v>131.875</v>
      </c>
      <c r="F12" s="34">
        <f t="shared" ref="F12:G12" si="1">F20+F27+F29</f>
        <v>47.605000000000004</v>
      </c>
      <c r="G12" s="34">
        <f t="shared" si="1"/>
        <v>98.921999999999997</v>
      </c>
      <c r="H12" s="14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14"/>
    </row>
    <row r="14" spans="1:8" s="11" customFormat="1">
      <c r="A14" s="6" t="s">
        <v>11</v>
      </c>
      <c r="B14" s="2" t="s">
        <v>132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4"/>
    </row>
    <row r="15" spans="1:8" s="11" customFormat="1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14"/>
    </row>
    <row r="16" spans="1:8" s="11" customFormat="1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14"/>
    </row>
    <row r="17" spans="1:9" s="11" customFormat="1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4"/>
    </row>
    <row r="18" spans="1:9" s="11" customFormat="1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14"/>
    </row>
    <row r="19" spans="1:9" s="11" customFormat="1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">
        <f>SUM(E20:G20)</f>
        <v>16.012</v>
      </c>
      <c r="E20" s="3">
        <v>7.585</v>
      </c>
      <c r="F20" s="7">
        <v>2.738</v>
      </c>
      <c r="G20" s="7">
        <v>5.6890000000000001</v>
      </c>
      <c r="H20" s="14"/>
    </row>
    <row r="21" spans="1:9" s="11" customFormat="1">
      <c r="A21" s="6" t="s">
        <v>17</v>
      </c>
      <c r="B21" s="2" t="s">
        <v>18</v>
      </c>
      <c r="C21" s="3" t="s">
        <v>19</v>
      </c>
      <c r="D21" s="34">
        <f>D20/D22</f>
        <v>2.5399746192893402</v>
      </c>
      <c r="E21" s="3">
        <v>2.407</v>
      </c>
      <c r="F21" s="32">
        <f>ROUND((E21*1.11),3)</f>
        <v>2.6720000000000002</v>
      </c>
      <c r="G21" s="32">
        <f>F21</f>
        <v>2.6720000000000002</v>
      </c>
      <c r="H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3">
        <f>SUM(E22:G22)</f>
        <v>6.3040000000000003</v>
      </c>
      <c r="E22" s="33">
        <f>ROUND((E20/E21),3)</f>
        <v>3.1509999999999998</v>
      </c>
      <c r="F22" s="33">
        <f>ROUNDDOWN((F20/F21),3)</f>
        <v>1.024</v>
      </c>
      <c r="G22" s="33">
        <f>ROUND((G20/G21),3)</f>
        <v>2.129</v>
      </c>
      <c r="H22" s="14"/>
      <c r="I22" s="35"/>
    </row>
    <row r="23" spans="1:9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">
        <v>0</v>
      </c>
      <c r="F23" s="3">
        <v>0</v>
      </c>
      <c r="G23" s="3">
        <v>0</v>
      </c>
      <c r="H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3">
        <v>0</v>
      </c>
      <c r="F24" s="3">
        <v>0</v>
      </c>
      <c r="G24" s="3">
        <v>0</v>
      </c>
      <c r="H24" s="14"/>
    </row>
    <row r="25" spans="1:9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3">
        <v>0</v>
      </c>
      <c r="F25" s="3">
        <v>0</v>
      </c>
      <c r="G25" s="3">
        <v>0</v>
      </c>
      <c r="H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3">
        <v>0</v>
      </c>
      <c r="F26" s="3">
        <v>0</v>
      </c>
      <c r="G26" s="3">
        <v>0</v>
      </c>
      <c r="H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4">
        <f>SUM(E27:G27)</f>
        <v>164.001</v>
      </c>
      <c r="E27" s="34">
        <v>77.685000000000002</v>
      </c>
      <c r="F27" s="32">
        <v>28.042999999999999</v>
      </c>
      <c r="G27" s="32">
        <v>58.273000000000003</v>
      </c>
      <c r="H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"/>
      <c r="E28" s="3">
        <v>0</v>
      </c>
      <c r="F28" s="9"/>
      <c r="G28" s="9"/>
      <c r="H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3">
        <f>SUM(E29:G29)</f>
        <v>98.38900000000001</v>
      </c>
      <c r="E29" s="3">
        <f>0.124+46.481</f>
        <v>46.605000000000004</v>
      </c>
      <c r="F29" s="32">
        <f>0.045+16.779</f>
        <v>16.824000000000002</v>
      </c>
      <c r="G29" s="32">
        <f>0.093+34.867</f>
        <v>34.96</v>
      </c>
      <c r="H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3">
        <v>0</v>
      </c>
      <c r="F30" s="3">
        <v>0</v>
      </c>
      <c r="G30" s="3">
        <v>0</v>
      </c>
      <c r="H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3">
        <v>0</v>
      </c>
      <c r="F31" s="3">
        <v>0</v>
      </c>
      <c r="G31" s="3">
        <v>0</v>
      </c>
      <c r="H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3">
        <v>0</v>
      </c>
      <c r="F32" s="3">
        <v>0</v>
      </c>
      <c r="G32" s="3">
        <v>0</v>
      </c>
      <c r="H32" s="14"/>
    </row>
    <row r="33" spans="1:8" s="11" customFormat="1">
      <c r="A33" s="6" t="s">
        <v>42</v>
      </c>
      <c r="B33" s="2" t="s">
        <v>43</v>
      </c>
      <c r="C33" s="3" t="s">
        <v>8</v>
      </c>
      <c r="D33" s="3">
        <v>0</v>
      </c>
      <c r="E33" s="3">
        <v>0</v>
      </c>
      <c r="F33" s="3">
        <v>0</v>
      </c>
      <c r="G33" s="3">
        <v>0</v>
      </c>
      <c r="H33" s="14"/>
    </row>
    <row r="34" spans="1:8" s="11" customFormat="1">
      <c r="A34" s="6" t="s">
        <v>44</v>
      </c>
      <c r="B34" s="2" t="s">
        <v>45</v>
      </c>
      <c r="C34" s="3" t="s">
        <v>8</v>
      </c>
      <c r="D34" s="3">
        <v>0</v>
      </c>
      <c r="E34" s="3">
        <v>0</v>
      </c>
      <c r="F34" s="3">
        <v>0</v>
      </c>
      <c r="G34" s="3">
        <v>0</v>
      </c>
      <c r="H34" s="14"/>
    </row>
    <row r="35" spans="1:8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3">
        <v>0</v>
      </c>
      <c r="F35" s="3">
        <v>0</v>
      </c>
      <c r="G35" s="3">
        <v>0</v>
      </c>
      <c r="H35" s="14"/>
    </row>
    <row r="36" spans="1:8" s="11" customFormat="1">
      <c r="A36" s="6" t="s">
        <v>48</v>
      </c>
      <c r="B36" s="2" t="s">
        <v>49</v>
      </c>
      <c r="C36" s="3" t="s">
        <v>8</v>
      </c>
      <c r="D36" s="3">
        <v>0</v>
      </c>
      <c r="E36" s="3">
        <v>0</v>
      </c>
      <c r="F36" s="3">
        <v>0</v>
      </c>
      <c r="G36" s="3">
        <v>0</v>
      </c>
      <c r="H36" s="14"/>
    </row>
    <row r="37" spans="1:8" s="11" customFormat="1">
      <c r="A37" s="6" t="s">
        <v>50</v>
      </c>
      <c r="B37" s="2" t="s">
        <v>51</v>
      </c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14"/>
    </row>
    <row r="38" spans="1:8" s="11" customFormat="1">
      <c r="A38" s="6" t="s">
        <v>52</v>
      </c>
      <c r="B38" s="2" t="s">
        <v>53</v>
      </c>
      <c r="C38" s="3" t="s">
        <v>8</v>
      </c>
      <c r="D38" s="3">
        <v>0</v>
      </c>
      <c r="E38" s="3">
        <v>0</v>
      </c>
      <c r="F38" s="3">
        <v>0</v>
      </c>
      <c r="G38" s="3">
        <v>0</v>
      </c>
      <c r="H38" s="14"/>
    </row>
    <row r="39" spans="1:8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3">
        <v>0</v>
      </c>
      <c r="F39" s="3">
        <v>0</v>
      </c>
      <c r="G39" s="3">
        <v>0</v>
      </c>
      <c r="H39" s="14"/>
    </row>
    <row r="40" spans="1:8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3">
        <v>0</v>
      </c>
      <c r="G40" s="3">
        <v>0</v>
      </c>
      <c r="H40" s="14"/>
    </row>
    <row r="41" spans="1:8" s="11" customFormat="1" ht="31.5">
      <c r="A41" s="6" t="s">
        <v>5</v>
      </c>
      <c r="B41" s="2" t="s">
        <v>58</v>
      </c>
      <c r="C41" s="3" t="s">
        <v>8</v>
      </c>
      <c r="D41" s="33">
        <f>SUM(E41:G41)</f>
        <v>0.28000000000000003</v>
      </c>
      <c r="E41" s="3">
        <v>0.13</v>
      </c>
      <c r="F41" s="32">
        <v>0.05</v>
      </c>
      <c r="G41" s="32">
        <v>0.1</v>
      </c>
      <c r="H41" s="14"/>
    </row>
    <row r="42" spans="1:8" s="11" customFormat="1" ht="31.5">
      <c r="A42" s="6" t="s">
        <v>6</v>
      </c>
      <c r="B42" s="2" t="s">
        <v>59</v>
      </c>
      <c r="C42" s="3" t="s">
        <v>8</v>
      </c>
      <c r="D42" s="33">
        <f>SUM(E42:G42)</f>
        <v>0.22000000000000003</v>
      </c>
      <c r="E42" s="3">
        <v>0.1</v>
      </c>
      <c r="F42" s="3">
        <v>0.04</v>
      </c>
      <c r="G42" s="34">
        <v>0.08</v>
      </c>
      <c r="H42" s="14"/>
    </row>
    <row r="43" spans="1:8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14"/>
    </row>
    <row r="44" spans="1:8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14"/>
    </row>
    <row r="45" spans="1:8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14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14"/>
    </row>
    <row r="47" spans="1:8" s="11" customFormat="1">
      <c r="A47" s="6" t="s">
        <v>62</v>
      </c>
      <c r="B47" s="2" t="s">
        <v>63</v>
      </c>
      <c r="C47" s="3" t="s">
        <v>64</v>
      </c>
      <c r="D47" s="3">
        <v>7.88</v>
      </c>
      <c r="E47" s="3">
        <v>3.9180000000000001</v>
      </c>
      <c r="F47" s="10">
        <v>1.335</v>
      </c>
      <c r="G47" s="10">
        <v>2.6269999999999998</v>
      </c>
      <c r="H47" s="14"/>
    </row>
    <row r="48" spans="1:8" s="11" customFormat="1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3">
        <v>0</v>
      </c>
      <c r="H48" s="14"/>
    </row>
    <row r="49" spans="1:8" s="11" customFormat="1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3">
        <v>0</v>
      </c>
      <c r="H49" s="14"/>
    </row>
    <row r="50" spans="1:8" s="11" customFormat="1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3">
        <v>0</v>
      </c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3">
        <v>0</v>
      </c>
      <c r="H51" s="14"/>
    </row>
    <row r="52" spans="1:8" s="11" customFormat="1" ht="31.5">
      <c r="A52" s="6" t="s">
        <v>69</v>
      </c>
      <c r="B52" s="2" t="s">
        <v>70</v>
      </c>
      <c r="C52" s="3" t="s">
        <v>64</v>
      </c>
      <c r="D52" s="3">
        <v>7.88</v>
      </c>
      <c r="E52" s="3">
        <f>E47</f>
        <v>3.9180000000000001</v>
      </c>
      <c r="F52" s="3">
        <f t="shared" ref="F52:G52" si="2">F47</f>
        <v>1.335</v>
      </c>
      <c r="G52" s="3">
        <f t="shared" si="2"/>
        <v>2.6269999999999998</v>
      </c>
      <c r="H52" s="14"/>
    </row>
    <row r="53" spans="1:8" s="11" customFormat="1">
      <c r="A53" s="6" t="s">
        <v>103</v>
      </c>
      <c r="B53" s="2" t="s">
        <v>71</v>
      </c>
      <c r="C53" s="3" t="s">
        <v>64</v>
      </c>
      <c r="D53" s="34">
        <v>5.0999999999999996</v>
      </c>
      <c r="E53" s="34">
        <f>E52*0.65</f>
        <v>2.5467</v>
      </c>
      <c r="F53" s="34">
        <f>F52*0.65</f>
        <v>0.86775000000000002</v>
      </c>
      <c r="G53" s="32">
        <f>D53-E53-F53</f>
        <v>1.6855499999999997</v>
      </c>
      <c r="H53" s="14"/>
    </row>
    <row r="54" spans="1:8" s="11" customFormat="1">
      <c r="A54" s="6" t="s">
        <v>104</v>
      </c>
      <c r="B54" s="2" t="s">
        <v>72</v>
      </c>
      <c r="C54" s="3" t="s">
        <v>64</v>
      </c>
      <c r="D54" s="34">
        <f>D52-D53</f>
        <v>2.7800000000000002</v>
      </c>
      <c r="E54" s="34">
        <f t="shared" ref="E54:G54" si="3">E52-E53</f>
        <v>1.3713000000000002</v>
      </c>
      <c r="F54" s="34">
        <f t="shared" si="3"/>
        <v>0.46724999999999994</v>
      </c>
      <c r="G54" s="34">
        <f t="shared" si="3"/>
        <v>0.94145000000000012</v>
      </c>
      <c r="H54" s="14"/>
    </row>
    <row r="55" spans="1:8" s="11" customFormat="1">
      <c r="A55" s="6" t="s">
        <v>73</v>
      </c>
      <c r="B55" s="2" t="s">
        <v>74</v>
      </c>
      <c r="C55" s="3" t="s">
        <v>75</v>
      </c>
      <c r="D55" s="3">
        <v>0</v>
      </c>
      <c r="E55" s="3">
        <v>0</v>
      </c>
      <c r="F55" s="3">
        <v>0</v>
      </c>
      <c r="G55" s="3">
        <v>0</v>
      </c>
      <c r="H55" s="14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1.5</v>
      </c>
      <c r="E56" s="3">
        <v>1.5</v>
      </c>
      <c r="F56" s="3">
        <v>1.5</v>
      </c>
      <c r="G56" s="3">
        <v>1.5</v>
      </c>
      <c r="H56" s="14"/>
    </row>
    <row r="57" spans="1:8" s="11" customFormat="1">
      <c r="A57" s="6" t="s">
        <v>79</v>
      </c>
      <c r="B57" s="2" t="s">
        <v>80</v>
      </c>
      <c r="C57" s="3" t="s">
        <v>81</v>
      </c>
      <c r="D57" s="3">
        <v>2</v>
      </c>
      <c r="E57" s="3">
        <v>2</v>
      </c>
      <c r="F57" s="3">
        <v>2</v>
      </c>
      <c r="G57" s="3">
        <v>2</v>
      </c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">
        <v>0</v>
      </c>
      <c r="F58" s="3">
        <v>0</v>
      </c>
      <c r="G58" s="3">
        <v>0</v>
      </c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34">
        <v>0.8</v>
      </c>
      <c r="E59" s="34">
        <f>E22/E52</f>
        <v>0.80423685553853996</v>
      </c>
      <c r="F59" s="34">
        <f t="shared" ref="F59:G59" si="4">F22/F52</f>
        <v>0.76704119850187269</v>
      </c>
      <c r="G59" s="34">
        <f t="shared" si="4"/>
        <v>0.81043014845831751</v>
      </c>
      <c r="H59" s="14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">
        <v>0</v>
      </c>
      <c r="F60" s="3">
        <v>0</v>
      </c>
      <c r="G60" s="3">
        <v>0</v>
      </c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>
        <v>0</v>
      </c>
      <c r="F61" s="3">
        <v>0</v>
      </c>
      <c r="G61" s="3">
        <v>0</v>
      </c>
      <c r="H61" s="14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51">
        <f>240/(840.5/31)%</f>
        <v>885.18738845925043</v>
      </c>
      <c r="E62" s="51">
        <f>240/(719/31)%</f>
        <v>1034.770514603616</v>
      </c>
      <c r="F62" s="51">
        <f t="shared" ref="F62" si="5">240/(840.5/31)%</f>
        <v>885.18738845925043</v>
      </c>
      <c r="G62" s="51">
        <f>240/(371/31)%</f>
        <v>2005.3908355795149</v>
      </c>
      <c r="H62" s="14"/>
    </row>
    <row r="63" spans="1:8" s="11" customFormat="1">
      <c r="A63" s="52" t="s">
        <v>123</v>
      </c>
      <c r="B63" s="21" t="s">
        <v>111</v>
      </c>
      <c r="C63" s="68"/>
      <c r="D63" s="68"/>
      <c r="E63" s="68"/>
      <c r="F63" s="68"/>
      <c r="G63" s="68"/>
      <c r="H63" s="68"/>
    </row>
    <row r="64" spans="1:8" s="11" customFormat="1">
      <c r="A64" s="52"/>
      <c r="B64" s="21" t="s">
        <v>112</v>
      </c>
      <c r="C64" s="68"/>
      <c r="D64" s="68"/>
      <c r="E64" s="68"/>
      <c r="F64" s="68"/>
      <c r="G64" s="68"/>
      <c r="H64" s="68"/>
    </row>
    <row r="65" spans="1:8" s="11" customFormat="1">
      <c r="A65" s="52"/>
      <c r="B65" s="21" t="s">
        <v>113</v>
      </c>
      <c r="C65" s="68"/>
      <c r="D65" s="68"/>
      <c r="E65" s="68"/>
      <c r="F65" s="68"/>
      <c r="G65" s="68"/>
      <c r="H65" s="68"/>
    </row>
    <row r="66" spans="1:8" s="11" customFormat="1">
      <c r="A66" s="52"/>
      <c r="B66" s="21" t="s">
        <v>114</v>
      </c>
      <c r="C66" s="68"/>
      <c r="D66" s="68"/>
      <c r="E66" s="68"/>
      <c r="F66" s="68"/>
      <c r="G66" s="68"/>
      <c r="H66" s="68"/>
    </row>
    <row r="67" spans="1:8" s="11" customFormat="1" ht="31.5">
      <c r="A67" s="52"/>
      <c r="B67" s="21" t="s">
        <v>115</v>
      </c>
      <c r="C67" s="68"/>
      <c r="D67" s="68"/>
      <c r="E67" s="68"/>
      <c r="F67" s="68"/>
      <c r="G67" s="68"/>
      <c r="H67" s="68"/>
    </row>
    <row r="68" spans="1:8" s="11" customFormat="1">
      <c r="A68" s="52"/>
      <c r="B68" s="21" t="s">
        <v>116</v>
      </c>
      <c r="C68" s="68"/>
      <c r="D68" s="68"/>
      <c r="E68" s="68"/>
      <c r="F68" s="68"/>
      <c r="G68" s="68"/>
      <c r="H68" s="68"/>
    </row>
    <row r="69" spans="1:8" s="11" customFormat="1">
      <c r="A69" s="22"/>
      <c r="B69" s="23"/>
      <c r="C69" s="22"/>
      <c r="D69" s="22"/>
      <c r="E69" s="22"/>
      <c r="F69" s="15"/>
      <c r="G69" s="15"/>
    </row>
    <row r="70" spans="1:8" s="11" customFormat="1" ht="31.15" customHeight="1">
      <c r="A70" s="69" t="s">
        <v>125</v>
      </c>
      <c r="B70" s="69"/>
      <c r="C70" s="69"/>
      <c r="D70" s="69"/>
      <c r="E70" s="69"/>
      <c r="F70" s="69"/>
      <c r="G70" s="69"/>
      <c r="H70" s="69"/>
    </row>
    <row r="71" spans="1:8" s="11" customFormat="1" ht="17.45" customHeight="1">
      <c r="A71" s="58"/>
      <c r="B71" s="27"/>
      <c r="C71" s="27"/>
      <c r="D71" s="29"/>
      <c r="E71" s="27"/>
      <c r="F71" s="27"/>
      <c r="G71" s="29"/>
      <c r="H71" s="27"/>
    </row>
    <row r="72" spans="1:8" s="11" customFormat="1" ht="39.75" customHeight="1">
      <c r="A72" s="59" t="s">
        <v>124</v>
      </c>
      <c r="B72" s="59"/>
      <c r="C72" s="59"/>
      <c r="D72" s="59"/>
      <c r="E72" s="59"/>
      <c r="F72" s="59"/>
      <c r="G72" s="59"/>
      <c r="H72" s="59"/>
    </row>
    <row r="73" spans="1:8">
      <c r="A73" s="24"/>
      <c r="B73" s="24"/>
      <c r="C73" s="24"/>
      <c r="D73" s="24"/>
      <c r="E73" s="24"/>
      <c r="F73" s="24"/>
      <c r="G73" s="24"/>
      <c r="H73" s="24"/>
    </row>
    <row r="74" spans="1:8">
      <c r="A74" s="24"/>
      <c r="B74" s="24"/>
      <c r="C74" s="24"/>
      <c r="D74" s="24"/>
      <c r="E74" s="24"/>
      <c r="F74" s="24"/>
      <c r="G74" s="24"/>
      <c r="H74" s="24"/>
    </row>
    <row r="75" spans="1:8">
      <c r="A75" s="24"/>
      <c r="B75" s="24"/>
      <c r="C75" s="24"/>
      <c r="D75" s="24"/>
      <c r="E75" s="24"/>
      <c r="F75" s="24"/>
      <c r="G75" s="24"/>
      <c r="H75" s="24"/>
    </row>
    <row r="76" spans="1:8">
      <c r="A76" s="24"/>
      <c r="B76" s="24"/>
      <c r="C76" s="24"/>
      <c r="D76" s="24"/>
      <c r="E76" s="24"/>
      <c r="F76" s="24"/>
      <c r="G76" s="24"/>
      <c r="H76" s="24"/>
    </row>
    <row r="77" spans="1:8">
      <c r="A77" s="24"/>
      <c r="B77" s="24"/>
      <c r="C77" s="24"/>
      <c r="D77" s="24"/>
      <c r="E77" s="24"/>
      <c r="F77" s="24"/>
      <c r="G77" s="24"/>
      <c r="H77" s="24"/>
    </row>
  </sheetData>
  <mergeCells count="11">
    <mergeCell ref="A72:H72"/>
    <mergeCell ref="A3:H3"/>
    <mergeCell ref="B4:F4"/>
    <mergeCell ref="B5:F5"/>
    <mergeCell ref="C63:H68"/>
    <mergeCell ref="A70:H70"/>
    <mergeCell ref="D7:G7"/>
    <mergeCell ref="B7:B8"/>
    <mergeCell ref="C7:C8"/>
    <mergeCell ref="A7:A8"/>
    <mergeCell ref="H7:H8"/>
  </mergeCells>
  <dataValidations count="1">
    <dataValidation type="decimal" allowBlank="1" showInputMessage="1" showErrorMessage="1" sqref="F11:G11 F41:G41 F20:G21 F27:G29 F47:G47 G53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topLeftCell="A7" zoomScaleSheetLayoutView="100" workbookViewId="0">
      <selection activeCell="A29" sqref="A29:A40"/>
    </sheetView>
  </sheetViews>
  <sheetFormatPr defaultRowHeight="15.75"/>
  <cols>
    <col min="1" max="1" width="9.140625" style="16" customWidth="1"/>
    <col min="2" max="2" width="45" style="17" customWidth="1"/>
    <col min="3" max="3" width="13.42578125" style="16" customWidth="1"/>
    <col min="4" max="4" width="17.710937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60" t="s">
        <v>128</v>
      </c>
      <c r="B3" s="61"/>
      <c r="C3" s="61"/>
      <c r="D3" s="61"/>
      <c r="E3" s="61"/>
      <c r="F3" s="62"/>
    </row>
    <row r="4" spans="1:6" ht="33.6" customHeight="1" thickBot="1">
      <c r="A4" s="25"/>
      <c r="B4" s="63" t="s">
        <v>130</v>
      </c>
      <c r="C4" s="63"/>
      <c r="D4" s="63"/>
      <c r="E4" s="63"/>
      <c r="F4" s="25"/>
    </row>
    <row r="5" spans="1:6" ht="23.45" customHeight="1">
      <c r="A5" s="25"/>
      <c r="B5" s="64" t="s">
        <v>121</v>
      </c>
      <c r="C5" s="64"/>
      <c r="D5" s="64"/>
      <c r="E5" s="64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65" t="s">
        <v>122</v>
      </c>
      <c r="E7" s="67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28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>
      <c r="A11" s="28" t="s">
        <v>4</v>
      </c>
      <c r="B11" s="2" t="s">
        <v>95</v>
      </c>
      <c r="C11" s="3" t="s">
        <v>8</v>
      </c>
      <c r="D11" s="3">
        <v>440.63</v>
      </c>
      <c r="E11" s="7"/>
      <c r="F11" s="14"/>
    </row>
    <row r="12" spans="1:6" s="11" customFormat="1" ht="47.25">
      <c r="A12" s="28">
        <v>3</v>
      </c>
      <c r="B12" s="2" t="s">
        <v>9</v>
      </c>
      <c r="C12" s="3" t="s">
        <v>8</v>
      </c>
      <c r="D12" s="3">
        <v>367.19</v>
      </c>
      <c r="E12" s="7"/>
      <c r="F12" s="14"/>
    </row>
    <row r="13" spans="1:6" s="11" customFormat="1" ht="31.5">
      <c r="A13" s="28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>
      <c r="A14" s="28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>
      <c r="A15" s="28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>
      <c r="A16" s="28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>
      <c r="A17" s="28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>
      <c r="A18" s="28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>
      <c r="A19" s="28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28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>
      <c r="A21" s="28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28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28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28" t="s">
        <v>24</v>
      </c>
      <c r="B24" s="2" t="s">
        <v>25</v>
      </c>
      <c r="C24" s="3" t="s">
        <v>8</v>
      </c>
      <c r="D24" s="3">
        <v>198.5</v>
      </c>
      <c r="E24" s="9"/>
      <c r="F24" s="14"/>
    </row>
    <row r="25" spans="1:6" s="11" customFormat="1" ht="31.5">
      <c r="A25" s="28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28" t="s">
        <v>28</v>
      </c>
      <c r="B26" s="2" t="s">
        <v>29</v>
      </c>
      <c r="C26" s="3" t="s">
        <v>8</v>
      </c>
      <c r="D26" s="3">
        <v>67.89</v>
      </c>
      <c r="E26" s="9"/>
      <c r="F26" s="14"/>
    </row>
    <row r="27" spans="1:6" s="11" customFormat="1" ht="31.5">
      <c r="A27" s="28" t="s">
        <v>30</v>
      </c>
      <c r="B27" s="2" t="s">
        <v>31</v>
      </c>
      <c r="C27" s="3" t="s">
        <v>8</v>
      </c>
      <c r="D27" s="3">
        <v>58</v>
      </c>
      <c r="E27" s="9"/>
      <c r="F27" s="14"/>
    </row>
    <row r="28" spans="1:6" s="11" customFormat="1" ht="31.5">
      <c r="A28" s="28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28" t="s">
        <v>34</v>
      </c>
      <c r="B29" s="2" t="s">
        <v>35</v>
      </c>
      <c r="C29" s="3" t="s">
        <v>8</v>
      </c>
      <c r="D29" s="3">
        <v>25.8</v>
      </c>
      <c r="E29" s="9"/>
      <c r="F29" s="14"/>
    </row>
    <row r="30" spans="1:6" s="11" customFormat="1" ht="31.5">
      <c r="A30" s="28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28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28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>
      <c r="A33" s="28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>
      <c r="A34" s="28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28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>
      <c r="A36" s="28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>
      <c r="A37" s="28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>
      <c r="A38" s="28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28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28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28" t="s">
        <v>5</v>
      </c>
      <c r="B41" s="2" t="s">
        <v>58</v>
      </c>
      <c r="C41" s="3" t="s">
        <v>8</v>
      </c>
      <c r="D41" s="3">
        <v>73.44</v>
      </c>
      <c r="E41" s="9"/>
      <c r="F41" s="14"/>
    </row>
    <row r="42" spans="1:6" s="11" customFormat="1" ht="31.5">
      <c r="A42" s="28" t="s">
        <v>6</v>
      </c>
      <c r="B42" s="2" t="s">
        <v>59</v>
      </c>
      <c r="C42" s="3" t="s">
        <v>8</v>
      </c>
      <c r="D42" s="3">
        <v>58.75</v>
      </c>
      <c r="E42" s="9"/>
      <c r="F42" s="14"/>
    </row>
    <row r="43" spans="1:6" s="11" customFormat="1" ht="94.5">
      <c r="A43" s="28" t="s">
        <v>60</v>
      </c>
      <c r="B43" s="2" t="s">
        <v>61</v>
      </c>
      <c r="C43" s="3" t="s">
        <v>8</v>
      </c>
      <c r="D43" s="3">
        <v>57.8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28" t="s">
        <v>62</v>
      </c>
      <c r="B47" s="2" t="s">
        <v>63</v>
      </c>
      <c r="C47" s="3" t="s">
        <v>64</v>
      </c>
      <c r="D47" s="3">
        <v>135.6</v>
      </c>
      <c r="E47" s="10"/>
      <c r="F47" s="14"/>
    </row>
    <row r="48" spans="1:6" s="11" customFormat="1">
      <c r="A48" s="28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>
      <c r="A49" s="28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>
      <c r="A50" s="28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28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28" t="s">
        <v>69</v>
      </c>
      <c r="B52" s="2" t="s">
        <v>70</v>
      </c>
      <c r="C52" s="3" t="s">
        <v>64</v>
      </c>
      <c r="D52" s="3">
        <v>108.5</v>
      </c>
      <c r="E52" s="10">
        <f>E53+E54</f>
        <v>0</v>
      </c>
      <c r="F52" s="14"/>
    </row>
    <row r="53" spans="1:6" s="11" customFormat="1">
      <c r="A53" s="28" t="s">
        <v>103</v>
      </c>
      <c r="B53" s="2" t="s">
        <v>71</v>
      </c>
      <c r="C53" s="3" t="s">
        <v>64</v>
      </c>
      <c r="D53" s="3">
        <f>D52-D54</f>
        <v>35.799999999999997</v>
      </c>
      <c r="E53" s="9"/>
      <c r="F53" s="14"/>
    </row>
    <row r="54" spans="1:6" s="11" customFormat="1">
      <c r="A54" s="28" t="s">
        <v>104</v>
      </c>
      <c r="B54" s="2" t="s">
        <v>72</v>
      </c>
      <c r="C54" s="3" t="s">
        <v>64</v>
      </c>
      <c r="D54" s="3">
        <v>72.7</v>
      </c>
      <c r="E54" s="9"/>
      <c r="F54" s="14"/>
    </row>
    <row r="55" spans="1:6" s="11" customFormat="1">
      <c r="A55" s="28" t="s">
        <v>73</v>
      </c>
      <c r="B55" s="2" t="s">
        <v>74</v>
      </c>
      <c r="C55" s="3" t="s">
        <v>75</v>
      </c>
      <c r="D55" s="3">
        <v>27.1</v>
      </c>
      <c r="E55" s="9"/>
      <c r="F55" s="14"/>
    </row>
    <row r="56" spans="1:6" s="11" customFormat="1" ht="31.5">
      <c r="A56" s="28" t="s">
        <v>76</v>
      </c>
      <c r="B56" s="2" t="s">
        <v>77</v>
      </c>
      <c r="C56" s="3" t="s">
        <v>78</v>
      </c>
      <c r="D56" s="3">
        <v>14.9</v>
      </c>
      <c r="E56" s="9"/>
      <c r="F56" s="14"/>
    </row>
    <row r="57" spans="1:6" s="11" customFormat="1">
      <c r="A57" s="28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28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28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28" t="s">
        <v>107</v>
      </c>
      <c r="B60" s="2" t="s">
        <v>85</v>
      </c>
      <c r="C60" s="3" t="s">
        <v>64</v>
      </c>
      <c r="D60" s="3">
        <v>50.9</v>
      </c>
      <c r="E60" s="8"/>
      <c r="F60" s="14"/>
    </row>
    <row r="61" spans="1:6" s="11" customFormat="1" ht="31.5">
      <c r="A61" s="28" t="s">
        <v>108</v>
      </c>
      <c r="B61" s="2" t="s">
        <v>86</v>
      </c>
      <c r="C61" s="3" t="s">
        <v>64</v>
      </c>
      <c r="D61" s="3">
        <v>0.3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>
      <c r="A63" s="20" t="s">
        <v>123</v>
      </c>
      <c r="B63" s="21" t="s">
        <v>111</v>
      </c>
      <c r="C63" s="68"/>
      <c r="D63" s="68"/>
      <c r="E63" s="68"/>
      <c r="F63" s="68"/>
    </row>
    <row r="64" spans="1:6" s="11" customFormat="1">
      <c r="A64" s="20"/>
      <c r="B64" s="21" t="s">
        <v>112</v>
      </c>
      <c r="C64" s="68"/>
      <c r="D64" s="68"/>
      <c r="E64" s="68"/>
      <c r="F64" s="68"/>
    </row>
    <row r="65" spans="1:6" s="11" customFormat="1">
      <c r="A65" s="20"/>
      <c r="B65" s="21" t="s">
        <v>113</v>
      </c>
      <c r="C65" s="68"/>
      <c r="D65" s="68"/>
      <c r="E65" s="68"/>
      <c r="F65" s="68"/>
    </row>
    <row r="66" spans="1:6" s="11" customFormat="1">
      <c r="A66" s="20"/>
      <c r="B66" s="21" t="s">
        <v>114</v>
      </c>
      <c r="C66" s="68"/>
      <c r="D66" s="68"/>
      <c r="E66" s="68"/>
      <c r="F66" s="68"/>
    </row>
    <row r="67" spans="1:6" s="11" customFormat="1" ht="31.5">
      <c r="A67" s="20"/>
      <c r="B67" s="21" t="s">
        <v>115</v>
      </c>
      <c r="C67" s="68"/>
      <c r="D67" s="68"/>
      <c r="E67" s="68"/>
      <c r="F67" s="68"/>
    </row>
    <row r="68" spans="1:6" s="11" customFormat="1">
      <c r="A68" s="20"/>
      <c r="B68" s="21" t="s">
        <v>116</v>
      </c>
      <c r="C68" s="68"/>
      <c r="D68" s="68"/>
      <c r="E68" s="68"/>
      <c r="F68" s="68"/>
    </row>
    <row r="69" spans="1:6" s="11" customFormat="1">
      <c r="A69" s="22"/>
      <c r="B69" s="23"/>
      <c r="C69" s="22"/>
      <c r="D69" s="22"/>
      <c r="E69" s="15"/>
    </row>
    <row r="70" spans="1:6" s="11" customFormat="1" ht="31.15" customHeight="1">
      <c r="A70" s="69" t="s">
        <v>125</v>
      </c>
      <c r="B70" s="69"/>
      <c r="C70" s="69"/>
      <c r="D70" s="69"/>
      <c r="E70" s="69"/>
      <c r="F70" s="69"/>
    </row>
    <row r="71" spans="1:6" s="11" customFormat="1" ht="17.4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59" t="s">
        <v>124</v>
      </c>
      <c r="B72" s="59"/>
      <c r="C72" s="59"/>
      <c r="D72" s="59"/>
      <c r="E72" s="59"/>
      <c r="F72" s="59"/>
    </row>
    <row r="73" spans="1:6">
      <c r="A73" s="24"/>
      <c r="B73" s="24"/>
      <c r="C73" s="24"/>
      <c r="D73" s="24"/>
      <c r="E73" s="24"/>
      <c r="F73" s="24"/>
    </row>
    <row r="74" spans="1:6">
      <c r="A74" s="24"/>
      <c r="B74" s="24"/>
      <c r="C74" s="24"/>
      <c r="D74" s="24"/>
      <c r="E74" s="24"/>
      <c r="F74" s="24"/>
    </row>
    <row r="75" spans="1:6">
      <c r="A75" s="24"/>
      <c r="B75" s="24"/>
      <c r="C75" s="24"/>
      <c r="D75" s="24"/>
      <c r="E75" s="24"/>
      <c r="F75" s="24"/>
    </row>
    <row r="76" spans="1:6">
      <c r="A76" s="24"/>
      <c r="B76" s="24"/>
      <c r="C76" s="24"/>
      <c r="D76" s="24"/>
      <c r="E76" s="24"/>
      <c r="F76" s="24"/>
    </row>
    <row r="77" spans="1:6">
      <c r="A77" s="24"/>
      <c r="B77" s="24"/>
      <c r="C77" s="24"/>
      <c r="D77" s="24"/>
      <c r="E77" s="24"/>
      <c r="F77" s="24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topLeftCell="A4" zoomScale="80" zoomScaleSheetLayoutView="80" workbookViewId="0">
      <pane xSplit="2" ySplit="5" topLeftCell="C21" activePane="bottomRight" state="frozen"/>
      <selection activeCell="A4" sqref="A4"/>
      <selection pane="topRight" activeCell="C4" sqref="C4"/>
      <selection pane="bottomLeft" activeCell="A9" sqref="A9"/>
      <selection pane="bottomRight" activeCell="A4" sqref="A1:A1048576"/>
    </sheetView>
  </sheetViews>
  <sheetFormatPr defaultRowHeight="15.75"/>
  <cols>
    <col min="1" max="1" width="9.140625" style="55" customWidth="1"/>
    <col min="2" max="2" width="45" style="17" customWidth="1"/>
    <col min="3" max="4" width="13.42578125" style="16" customWidth="1"/>
    <col min="5" max="5" width="17.7109375" style="16" customWidth="1"/>
    <col min="6" max="7" width="13.85546875" style="1" customWidth="1"/>
    <col min="8" max="8" width="25.5703125" style="1" customWidth="1"/>
    <col min="9" max="16384" width="9.140625" style="1"/>
  </cols>
  <sheetData>
    <row r="1" spans="1:10" ht="18.75">
      <c r="H1" s="18" t="s">
        <v>119</v>
      </c>
    </row>
    <row r="2" spans="1:10" ht="0.75" customHeight="1" thickBot="1">
      <c r="H2" s="18"/>
    </row>
    <row r="3" spans="1:10" ht="75.75" customHeight="1" thickBot="1">
      <c r="A3" s="60" t="s">
        <v>131</v>
      </c>
      <c r="B3" s="61"/>
      <c r="C3" s="61"/>
      <c r="D3" s="61"/>
      <c r="E3" s="61"/>
      <c r="F3" s="61"/>
      <c r="G3" s="61"/>
      <c r="H3" s="62"/>
    </row>
    <row r="4" spans="1:10" ht="52.5" customHeight="1" thickBot="1">
      <c r="A4" s="25"/>
      <c r="B4" s="63" t="s">
        <v>138</v>
      </c>
      <c r="C4" s="63"/>
      <c r="D4" s="63"/>
      <c r="E4" s="63"/>
      <c r="F4" s="63"/>
      <c r="G4" s="25"/>
      <c r="H4" s="25"/>
    </row>
    <row r="5" spans="1:10" ht="1.5" customHeight="1">
      <c r="A5" s="25"/>
      <c r="B5" s="64" t="s">
        <v>121</v>
      </c>
      <c r="C5" s="64"/>
      <c r="D5" s="64"/>
      <c r="E5" s="64"/>
      <c r="F5" s="64"/>
      <c r="G5" s="31"/>
      <c r="H5" s="25"/>
    </row>
    <row r="6" spans="1:10" ht="12" customHeight="1">
      <c r="A6" s="56"/>
      <c r="B6" s="5"/>
      <c r="C6" s="5"/>
      <c r="D6" s="5"/>
      <c r="E6" s="5"/>
      <c r="F6" s="26"/>
      <c r="G6" s="26"/>
      <c r="H6" s="26"/>
    </row>
    <row r="7" spans="1:10">
      <c r="A7" s="70" t="s">
        <v>0</v>
      </c>
      <c r="B7" s="70" t="s">
        <v>1</v>
      </c>
      <c r="C7" s="70" t="s">
        <v>2</v>
      </c>
      <c r="D7" s="65" t="s">
        <v>122</v>
      </c>
      <c r="E7" s="66"/>
      <c r="F7" s="66"/>
      <c r="G7" s="67"/>
      <c r="H7" s="70" t="s">
        <v>94</v>
      </c>
    </row>
    <row r="8" spans="1:10" ht="32.25" customHeight="1">
      <c r="A8" s="71"/>
      <c r="B8" s="71"/>
      <c r="C8" s="71"/>
      <c r="D8" s="3" t="s">
        <v>136</v>
      </c>
      <c r="E8" s="3" t="s">
        <v>133</v>
      </c>
      <c r="F8" s="3" t="s">
        <v>134</v>
      </c>
      <c r="G8" s="3" t="s">
        <v>135</v>
      </c>
      <c r="H8" s="71"/>
    </row>
    <row r="9" spans="1:10">
      <c r="A9" s="3">
        <v>1</v>
      </c>
      <c r="B9" s="3">
        <f>A9+1</f>
        <v>2</v>
      </c>
      <c r="C9" s="3">
        <f>B9+1</f>
        <v>3</v>
      </c>
      <c r="D9" s="3">
        <f t="shared" ref="D9:H9" si="0">C9+1</f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10" s="11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3" t="s">
        <v>127</v>
      </c>
      <c r="G10" s="3" t="s">
        <v>127</v>
      </c>
      <c r="H10" s="14"/>
    </row>
    <row r="11" spans="1:10" s="11" customFormat="1">
      <c r="A11" s="6" t="s">
        <v>4</v>
      </c>
      <c r="B11" s="2" t="s">
        <v>95</v>
      </c>
      <c r="C11" s="3" t="s">
        <v>8</v>
      </c>
      <c r="D11" s="33">
        <f>SUM(E11:G11)</f>
        <v>465.56000000000006</v>
      </c>
      <c r="E11" s="34">
        <v>226.61</v>
      </c>
      <c r="F11" s="32">
        <v>76.8</v>
      </c>
      <c r="G11" s="7">
        <v>162.15</v>
      </c>
      <c r="H11" s="14"/>
      <c r="I11" s="38"/>
      <c r="J11" s="42"/>
    </row>
    <row r="12" spans="1:10" s="11" customFormat="1" ht="47.25">
      <c r="A12" s="6">
        <v>3</v>
      </c>
      <c r="B12" s="2" t="s">
        <v>9</v>
      </c>
      <c r="C12" s="3" t="s">
        <v>8</v>
      </c>
      <c r="D12" s="33">
        <f>SUM(E12:G12)</f>
        <v>465.25</v>
      </c>
      <c r="E12" s="33">
        <f>E20+E27+E29+E13+E23+E24+E26+E32+E35+E40</f>
        <v>226.54</v>
      </c>
      <c r="F12" s="33">
        <f t="shared" ref="F12:G12" si="1">F20+F27+F29+F13+F23+F24+F26+F32+F35+F40</f>
        <v>76.681999999999988</v>
      </c>
      <c r="G12" s="34">
        <f t="shared" si="1"/>
        <v>162.02799999999999</v>
      </c>
      <c r="H12" s="39"/>
      <c r="I12" s="40"/>
      <c r="J12" s="41"/>
    </row>
    <row r="13" spans="1:10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14"/>
      <c r="I13" s="40"/>
      <c r="J13" s="42"/>
    </row>
    <row r="14" spans="1:10" s="11" customFormat="1">
      <c r="A14" s="6" t="s">
        <v>11</v>
      </c>
      <c r="B14" s="2" t="s">
        <v>132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4"/>
      <c r="I14" s="41"/>
      <c r="J14" s="42"/>
    </row>
    <row r="15" spans="1:10" s="11" customFormat="1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14"/>
    </row>
    <row r="16" spans="1:10" s="11" customFormat="1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14"/>
    </row>
    <row r="17" spans="1:9" s="11" customFormat="1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4"/>
    </row>
    <row r="18" spans="1:9" s="11" customFormat="1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14"/>
    </row>
    <row r="19" spans="1:9" s="11" customFormat="1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3">
        <f>SUM(E20:G20)</f>
        <v>0</v>
      </c>
      <c r="E20" s="33">
        <v>0</v>
      </c>
      <c r="F20" s="33">
        <v>0</v>
      </c>
      <c r="G20" s="33">
        <v>0</v>
      </c>
      <c r="H20" s="14"/>
    </row>
    <row r="21" spans="1:9" s="11" customFormat="1">
      <c r="A21" s="6" t="s">
        <v>17</v>
      </c>
      <c r="B21" s="2" t="s">
        <v>18</v>
      </c>
      <c r="C21" s="3" t="s">
        <v>19</v>
      </c>
      <c r="D21" s="34">
        <v>0</v>
      </c>
      <c r="E21" s="33">
        <v>0</v>
      </c>
      <c r="F21" s="33">
        <v>0</v>
      </c>
      <c r="G21" s="33">
        <v>0</v>
      </c>
      <c r="H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3">
        <f>SUM(E22:G22)</f>
        <v>0</v>
      </c>
      <c r="E22" s="33">
        <v>0</v>
      </c>
      <c r="F22" s="33">
        <v>0</v>
      </c>
      <c r="G22" s="33">
        <v>0</v>
      </c>
      <c r="H22" s="14"/>
      <c r="I22" s="35"/>
    </row>
    <row r="23" spans="1:9" s="11" customFormat="1" ht="31.5">
      <c r="A23" s="6" t="s">
        <v>23</v>
      </c>
      <c r="B23" s="2" t="s">
        <v>126</v>
      </c>
      <c r="C23" s="3" t="s">
        <v>8</v>
      </c>
      <c r="D23" s="33">
        <f t="shared" ref="D23:D24" si="2">SUM(E23:G23)</f>
        <v>0</v>
      </c>
      <c r="E23" s="3">
        <v>0</v>
      </c>
      <c r="F23" s="3">
        <v>0</v>
      </c>
      <c r="G23" s="3">
        <v>0</v>
      </c>
      <c r="H23" s="14"/>
    </row>
    <row r="24" spans="1:9" s="46" customFormat="1" ht="31.5">
      <c r="A24" s="57" t="s">
        <v>24</v>
      </c>
      <c r="B24" s="43" t="s">
        <v>25</v>
      </c>
      <c r="C24" s="44" t="s">
        <v>8</v>
      </c>
      <c r="D24" s="33">
        <f t="shared" si="2"/>
        <v>224.928</v>
      </c>
      <c r="E24" s="44">
        <v>112.464</v>
      </c>
      <c r="F24" s="44">
        <v>37.488</v>
      </c>
      <c r="G24" s="44">
        <v>74.975999999999999</v>
      </c>
      <c r="H24" s="45"/>
    </row>
    <row r="25" spans="1:9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3">
        <v>1</v>
      </c>
      <c r="F25" s="3">
        <v>1</v>
      </c>
      <c r="G25" s="3">
        <v>1</v>
      </c>
      <c r="H25" s="14"/>
    </row>
    <row r="26" spans="1:9" s="46" customFormat="1" ht="31.5">
      <c r="A26" s="57" t="s">
        <v>28</v>
      </c>
      <c r="B26" s="43" t="s">
        <v>29</v>
      </c>
      <c r="C26" s="44" t="s">
        <v>8</v>
      </c>
      <c r="D26" s="48">
        <f>SUM(E26:G26)</f>
        <v>76.924999999999997</v>
      </c>
      <c r="E26" s="44">
        <v>38.463000000000001</v>
      </c>
      <c r="F26" s="44">
        <v>12.82</v>
      </c>
      <c r="G26" s="44">
        <v>25.641999999999999</v>
      </c>
      <c r="H26" s="45"/>
    </row>
    <row r="27" spans="1:9" s="46" customFormat="1" ht="31.5">
      <c r="A27" s="57" t="s">
        <v>30</v>
      </c>
      <c r="B27" s="43" t="s">
        <v>31</v>
      </c>
      <c r="C27" s="44" t="s">
        <v>8</v>
      </c>
      <c r="D27" s="48">
        <f>SUM(E27:G27)</f>
        <v>123.86699999999999</v>
      </c>
      <c r="E27" s="47">
        <v>61.933</v>
      </c>
      <c r="F27" s="54">
        <v>20.643999999999998</v>
      </c>
      <c r="G27" s="49">
        <v>41.29</v>
      </c>
      <c r="H27" s="45"/>
    </row>
    <row r="28" spans="1:9" s="11" customFormat="1" ht="31.5">
      <c r="A28" s="6" t="s">
        <v>32</v>
      </c>
      <c r="B28" s="2" t="s">
        <v>33</v>
      </c>
      <c r="C28" s="3" t="s">
        <v>8</v>
      </c>
      <c r="D28" s="33">
        <f t="shared" ref="D28:D42" si="3">SUM(E28:G28)</f>
        <v>0</v>
      </c>
      <c r="E28" s="3">
        <v>0</v>
      </c>
      <c r="F28" s="3">
        <v>0</v>
      </c>
      <c r="G28" s="3">
        <v>0</v>
      </c>
      <c r="H28" s="14"/>
    </row>
    <row r="29" spans="1:9" s="46" customFormat="1" ht="31.5">
      <c r="A29" s="57" t="s">
        <v>34</v>
      </c>
      <c r="B29" s="43" t="s">
        <v>35</v>
      </c>
      <c r="C29" s="44" t="s">
        <v>8</v>
      </c>
      <c r="D29" s="47">
        <f t="shared" si="3"/>
        <v>39.53</v>
      </c>
      <c r="E29" s="47">
        <f>7.68+6</f>
        <v>13.68</v>
      </c>
      <c r="F29" s="49">
        <f>2.56+3.17</f>
        <v>5.73</v>
      </c>
      <c r="G29" s="49">
        <f>5.12+15</f>
        <v>20.12</v>
      </c>
      <c r="H29" s="45"/>
    </row>
    <row r="30" spans="1:9" s="11" customFormat="1" ht="31.5">
      <c r="A30" s="6" t="s">
        <v>36</v>
      </c>
      <c r="B30" s="2" t="s">
        <v>37</v>
      </c>
      <c r="C30" s="3" t="s">
        <v>8</v>
      </c>
      <c r="D30" s="33">
        <f t="shared" si="3"/>
        <v>0</v>
      </c>
      <c r="E30" s="3">
        <v>0</v>
      </c>
      <c r="F30" s="3">
        <v>0</v>
      </c>
      <c r="G30" s="3">
        <v>0</v>
      </c>
      <c r="H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3">
        <f t="shared" si="3"/>
        <v>0</v>
      </c>
      <c r="E31" s="3">
        <v>0</v>
      </c>
      <c r="F31" s="3">
        <v>0</v>
      </c>
      <c r="G31" s="3">
        <v>0</v>
      </c>
      <c r="H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3">
        <f t="shared" si="3"/>
        <v>0</v>
      </c>
      <c r="E32" s="3">
        <v>0</v>
      </c>
      <c r="F32" s="3">
        <v>0</v>
      </c>
      <c r="G32" s="3">
        <v>0</v>
      </c>
      <c r="H32" s="14"/>
    </row>
    <row r="33" spans="1:10" s="11" customFormat="1">
      <c r="A33" s="6" t="s">
        <v>42</v>
      </c>
      <c r="B33" s="2" t="s">
        <v>43</v>
      </c>
      <c r="C33" s="3" t="s">
        <v>8</v>
      </c>
      <c r="D33" s="33">
        <f t="shared" si="3"/>
        <v>0</v>
      </c>
      <c r="E33" s="3">
        <v>0</v>
      </c>
      <c r="F33" s="3">
        <v>0</v>
      </c>
      <c r="G33" s="3">
        <v>0</v>
      </c>
      <c r="H33" s="14"/>
    </row>
    <row r="34" spans="1:10" s="11" customFormat="1">
      <c r="A34" s="6" t="s">
        <v>44</v>
      </c>
      <c r="B34" s="2" t="s">
        <v>45</v>
      </c>
      <c r="C34" s="3" t="s">
        <v>8</v>
      </c>
      <c r="D34" s="33">
        <f t="shared" si="3"/>
        <v>0</v>
      </c>
      <c r="E34" s="3">
        <v>0</v>
      </c>
      <c r="F34" s="3">
        <v>0</v>
      </c>
      <c r="G34" s="3">
        <v>0</v>
      </c>
      <c r="H34" s="14"/>
    </row>
    <row r="35" spans="1:10" s="11" customFormat="1" ht="31.5">
      <c r="A35" s="6" t="s">
        <v>46</v>
      </c>
      <c r="B35" s="2" t="s">
        <v>47</v>
      </c>
      <c r="C35" s="3" t="s">
        <v>8</v>
      </c>
      <c r="D35" s="33">
        <f t="shared" si="3"/>
        <v>0</v>
      </c>
      <c r="E35" s="34">
        <f>SUM(E36:E39)</f>
        <v>0</v>
      </c>
      <c r="F35" s="34">
        <f t="shared" ref="F35:G35" si="4">SUM(F36:F39)</f>
        <v>0</v>
      </c>
      <c r="G35" s="34">
        <f t="shared" si="4"/>
        <v>0</v>
      </c>
      <c r="H35" s="14"/>
    </row>
    <row r="36" spans="1:10" s="11" customFormat="1">
      <c r="A36" s="6" t="s">
        <v>48</v>
      </c>
      <c r="B36" s="2" t="s">
        <v>49</v>
      </c>
      <c r="C36" s="3" t="s">
        <v>8</v>
      </c>
      <c r="D36" s="33">
        <f t="shared" si="3"/>
        <v>0</v>
      </c>
      <c r="E36" s="3">
        <v>0</v>
      </c>
      <c r="F36" s="3">
        <v>0</v>
      </c>
      <c r="G36" s="3">
        <v>0</v>
      </c>
      <c r="H36" s="14"/>
    </row>
    <row r="37" spans="1:10" s="11" customFormat="1">
      <c r="A37" s="6" t="s">
        <v>50</v>
      </c>
      <c r="B37" s="2" t="s">
        <v>51</v>
      </c>
      <c r="C37" s="3" t="s">
        <v>8</v>
      </c>
      <c r="D37" s="33">
        <f t="shared" si="3"/>
        <v>0</v>
      </c>
      <c r="E37" s="3">
        <v>0</v>
      </c>
      <c r="F37" s="3">
        <v>0</v>
      </c>
      <c r="G37" s="3">
        <v>0</v>
      </c>
      <c r="H37" s="14"/>
    </row>
    <row r="38" spans="1:10" s="11" customFormat="1">
      <c r="A38" s="6" t="s">
        <v>52</v>
      </c>
      <c r="B38" s="2" t="s">
        <v>53</v>
      </c>
      <c r="C38" s="3" t="s">
        <v>8</v>
      </c>
      <c r="D38" s="33">
        <f t="shared" si="3"/>
        <v>0</v>
      </c>
      <c r="E38" s="3">
        <v>0</v>
      </c>
      <c r="F38" s="3">
        <v>0</v>
      </c>
      <c r="G38" s="3">
        <v>0</v>
      </c>
      <c r="H38" s="14"/>
    </row>
    <row r="39" spans="1:10" s="11" customFormat="1" ht="31.5">
      <c r="A39" s="6" t="s">
        <v>54</v>
      </c>
      <c r="B39" s="2" t="s">
        <v>55</v>
      </c>
      <c r="C39" s="3" t="s">
        <v>8</v>
      </c>
      <c r="D39" s="33">
        <f t="shared" si="3"/>
        <v>0</v>
      </c>
      <c r="E39" s="3">
        <v>0</v>
      </c>
      <c r="F39" s="3">
        <v>0</v>
      </c>
      <c r="G39" s="3">
        <v>0</v>
      </c>
      <c r="H39" s="14"/>
    </row>
    <row r="40" spans="1:10" s="11" customFormat="1" ht="78.75">
      <c r="A40" s="6" t="s">
        <v>56</v>
      </c>
      <c r="B40" s="2" t="s">
        <v>57</v>
      </c>
      <c r="C40" s="3" t="s">
        <v>8</v>
      </c>
      <c r="D40" s="33">
        <f t="shared" si="3"/>
        <v>0</v>
      </c>
      <c r="E40" s="3">
        <v>0</v>
      </c>
      <c r="F40" s="3">
        <v>0</v>
      </c>
      <c r="G40" s="3">
        <v>0</v>
      </c>
      <c r="H40" s="14"/>
    </row>
    <row r="41" spans="1:10" s="46" customFormat="1" ht="47.25">
      <c r="A41" s="57" t="s">
        <v>5</v>
      </c>
      <c r="B41" s="43" t="s">
        <v>58</v>
      </c>
      <c r="C41" s="44" t="s">
        <v>8</v>
      </c>
      <c r="D41" s="48">
        <f t="shared" si="3"/>
        <v>0.31000000000004491</v>
      </c>
      <c r="E41" s="48">
        <f>E11-E12</f>
        <v>7.00000000000216E-2</v>
      </c>
      <c r="F41" s="48">
        <f t="shared" ref="F41:G41" si="5">F11-F12</f>
        <v>0.11800000000000921</v>
      </c>
      <c r="G41" s="48">
        <f t="shared" si="5"/>
        <v>0.1220000000000141</v>
      </c>
      <c r="H41" s="45"/>
      <c r="J41" s="50"/>
    </row>
    <row r="42" spans="1:10" s="11" customFormat="1" ht="31.5">
      <c r="A42" s="6" t="s">
        <v>6</v>
      </c>
      <c r="B42" s="2" t="s">
        <v>59</v>
      </c>
      <c r="C42" s="3" t="s">
        <v>8</v>
      </c>
      <c r="D42" s="34">
        <f t="shared" si="3"/>
        <v>0.26</v>
      </c>
      <c r="E42" s="34">
        <v>0.06</v>
      </c>
      <c r="F42" s="3">
        <v>0.1</v>
      </c>
      <c r="G42" s="34">
        <v>0.1</v>
      </c>
      <c r="H42" s="14"/>
      <c r="J42" s="38"/>
    </row>
    <row r="43" spans="1:10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14"/>
      <c r="J43" s="38"/>
    </row>
    <row r="44" spans="1:10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14"/>
      <c r="J44" s="38"/>
    </row>
    <row r="45" spans="1:10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14"/>
      <c r="I45" s="38"/>
    </row>
    <row r="46" spans="1:10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14"/>
    </row>
    <row r="47" spans="1:10" s="11" customFormat="1">
      <c r="A47" s="6" t="s">
        <v>62</v>
      </c>
      <c r="B47" s="2" t="s">
        <v>63</v>
      </c>
      <c r="C47" s="3" t="s">
        <v>64</v>
      </c>
      <c r="D47" s="3">
        <f>SUM(E47:G47)</f>
        <v>128.75</v>
      </c>
      <c r="E47" s="34">
        <v>64.38</v>
      </c>
      <c r="F47" s="34">
        <v>21.46</v>
      </c>
      <c r="G47" s="34">
        <v>42.91</v>
      </c>
      <c r="H47" s="14"/>
    </row>
    <row r="48" spans="1:10" s="11" customFormat="1">
      <c r="A48" s="6" t="s">
        <v>65</v>
      </c>
      <c r="B48" s="2" t="s">
        <v>66</v>
      </c>
      <c r="C48" s="3" t="s">
        <v>64</v>
      </c>
      <c r="D48" s="3">
        <f t="shared" ref="D48:D54" si="6">SUM(E48:G48)</f>
        <v>0</v>
      </c>
      <c r="E48" s="3">
        <v>0</v>
      </c>
      <c r="F48" s="3">
        <v>0</v>
      </c>
      <c r="G48" s="3">
        <v>0</v>
      </c>
      <c r="H48" s="39"/>
    </row>
    <row r="49" spans="1:8" s="11" customFormat="1">
      <c r="A49" s="6" t="s">
        <v>101</v>
      </c>
      <c r="B49" s="2" t="s">
        <v>12</v>
      </c>
      <c r="C49" s="3" t="s">
        <v>64</v>
      </c>
      <c r="D49" s="3">
        <f t="shared" si="6"/>
        <v>0</v>
      </c>
      <c r="E49" s="3">
        <v>0</v>
      </c>
      <c r="F49" s="3">
        <v>0</v>
      </c>
      <c r="G49" s="3">
        <v>0</v>
      </c>
      <c r="H49" s="14"/>
    </row>
    <row r="50" spans="1:8" s="11" customFormat="1">
      <c r="A50" s="6" t="s">
        <v>102</v>
      </c>
      <c r="B50" s="2" t="s">
        <v>14</v>
      </c>
      <c r="C50" s="3" t="s">
        <v>64</v>
      </c>
      <c r="D50" s="3">
        <f t="shared" si="6"/>
        <v>0</v>
      </c>
      <c r="E50" s="3">
        <v>0</v>
      </c>
      <c r="F50" s="3">
        <v>0</v>
      </c>
      <c r="G50" s="3">
        <v>0</v>
      </c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f t="shared" si="6"/>
        <v>0</v>
      </c>
      <c r="E51" s="3">
        <v>0</v>
      </c>
      <c r="F51" s="3">
        <v>0</v>
      </c>
      <c r="G51" s="3">
        <v>0</v>
      </c>
      <c r="H51" s="14"/>
    </row>
    <row r="52" spans="1:8" s="11" customFormat="1" ht="31.5">
      <c r="A52" s="6" t="s">
        <v>69</v>
      </c>
      <c r="B52" s="2" t="s">
        <v>70</v>
      </c>
      <c r="C52" s="3" t="s">
        <v>64</v>
      </c>
      <c r="D52" s="34">
        <f t="shared" si="6"/>
        <v>103</v>
      </c>
      <c r="E52" s="3">
        <v>52.57</v>
      </c>
      <c r="F52" s="3">
        <v>16.809999999999999</v>
      </c>
      <c r="G52" s="3">
        <v>33.619999999999997</v>
      </c>
      <c r="H52" s="14"/>
    </row>
    <row r="53" spans="1:8" s="11" customFormat="1">
      <c r="A53" s="6" t="s">
        <v>103</v>
      </c>
      <c r="B53" s="2" t="s">
        <v>71</v>
      </c>
      <c r="C53" s="3" t="s">
        <v>64</v>
      </c>
      <c r="D53" s="34">
        <f t="shared" si="6"/>
        <v>35.329000000000001</v>
      </c>
      <c r="E53" s="34">
        <f>E52*0.343</f>
        <v>18.031510000000001</v>
      </c>
      <c r="F53" s="34">
        <f t="shared" ref="F53:G53" si="7">F52*0.343</f>
        <v>5.7658300000000002</v>
      </c>
      <c r="G53" s="34">
        <f t="shared" si="7"/>
        <v>11.53166</v>
      </c>
      <c r="H53" s="14"/>
    </row>
    <row r="54" spans="1:8" s="11" customFormat="1">
      <c r="A54" s="6" t="s">
        <v>104</v>
      </c>
      <c r="B54" s="2" t="s">
        <v>72</v>
      </c>
      <c r="C54" s="3" t="s">
        <v>64</v>
      </c>
      <c r="D54" s="34">
        <f t="shared" si="6"/>
        <v>67.670999999999992</v>
      </c>
      <c r="E54" s="34">
        <f>E52-E53</f>
        <v>34.538489999999996</v>
      </c>
      <c r="F54" s="34">
        <f t="shared" ref="F54:G54" si="8">F52-F53</f>
        <v>11.044169999999998</v>
      </c>
      <c r="G54" s="34">
        <f t="shared" si="8"/>
        <v>22.088339999999995</v>
      </c>
      <c r="H54" s="14"/>
    </row>
    <row r="55" spans="1:8" s="11" customFormat="1">
      <c r="A55" s="6" t="s">
        <v>73</v>
      </c>
      <c r="B55" s="2" t="s">
        <v>74</v>
      </c>
      <c r="C55" s="3" t="s">
        <v>75</v>
      </c>
      <c r="D55" s="3">
        <v>0</v>
      </c>
      <c r="E55" s="3">
        <v>0</v>
      </c>
      <c r="F55" s="3">
        <v>0</v>
      </c>
      <c r="G55" s="3">
        <v>0</v>
      </c>
      <c r="H55" s="14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7.6</v>
      </c>
      <c r="E56" s="3">
        <v>7.6</v>
      </c>
      <c r="F56" s="3">
        <v>7.6</v>
      </c>
      <c r="G56" s="3">
        <v>7.6</v>
      </c>
      <c r="H56" s="14"/>
    </row>
    <row r="57" spans="1:8" s="11" customFormat="1">
      <c r="A57" s="6" t="s">
        <v>79</v>
      </c>
      <c r="B57" s="2" t="s">
        <v>80</v>
      </c>
      <c r="C57" s="3" t="s">
        <v>81</v>
      </c>
      <c r="D57" s="3">
        <v>3</v>
      </c>
      <c r="E57" s="3">
        <v>3</v>
      </c>
      <c r="F57" s="3">
        <v>3</v>
      </c>
      <c r="G57" s="3">
        <v>3</v>
      </c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3">
        <v>1</v>
      </c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34">
        <f>D22/D52</f>
        <v>0</v>
      </c>
      <c r="E59" s="34">
        <f>E22/E52</f>
        <v>0</v>
      </c>
      <c r="F59" s="34">
        <f t="shared" ref="F59:G59" si="9">F22/F52</f>
        <v>0</v>
      </c>
      <c r="G59" s="34">
        <f t="shared" si="9"/>
        <v>0</v>
      </c>
      <c r="H59" s="14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">
        <v>0</v>
      </c>
      <c r="F60" s="3">
        <v>0</v>
      </c>
      <c r="G60" s="3">
        <v>0</v>
      </c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>
        <v>0</v>
      </c>
      <c r="F61" s="3">
        <v>0</v>
      </c>
      <c r="G61" s="3">
        <v>0</v>
      </c>
      <c r="H61" s="14"/>
    </row>
    <row r="62" spans="1:8" s="11" customFormat="1" ht="100.5" customHeight="1">
      <c r="A62" s="6" t="s">
        <v>109</v>
      </c>
      <c r="B62" s="2" t="s">
        <v>110</v>
      </c>
      <c r="C62" s="3" t="s">
        <v>75</v>
      </c>
      <c r="D62" s="51">
        <f>2100/(11040/31)%</f>
        <v>589.67391304347825</v>
      </c>
      <c r="E62" s="51">
        <f>2100/(9828/31)%</f>
        <v>662.39316239316236</v>
      </c>
      <c r="F62" s="51">
        <f t="shared" ref="F62" si="10">2100/(11040/31)%</f>
        <v>589.67391304347825</v>
      </c>
      <c r="G62" s="51">
        <f>2100/(8665/31)%</f>
        <v>751.29832660126954</v>
      </c>
      <c r="H62" s="14"/>
    </row>
    <row r="63" spans="1:8" s="11" customFormat="1">
      <c r="A63" s="52" t="s">
        <v>123</v>
      </c>
      <c r="B63" s="21" t="s">
        <v>111</v>
      </c>
      <c r="C63" s="68"/>
      <c r="D63" s="68"/>
      <c r="E63" s="68"/>
      <c r="F63" s="68"/>
      <c r="G63" s="68"/>
      <c r="H63" s="68"/>
    </row>
    <row r="64" spans="1:8" s="11" customFormat="1">
      <c r="A64" s="52"/>
      <c r="B64" s="21" t="s">
        <v>112</v>
      </c>
      <c r="C64" s="68"/>
      <c r="D64" s="68"/>
      <c r="E64" s="68"/>
      <c r="F64" s="68"/>
      <c r="G64" s="68"/>
      <c r="H64" s="68"/>
    </row>
    <row r="65" spans="1:8" s="11" customFormat="1">
      <c r="A65" s="52"/>
      <c r="B65" s="21" t="s">
        <v>113</v>
      </c>
      <c r="C65" s="68"/>
      <c r="D65" s="68"/>
      <c r="E65" s="68"/>
      <c r="F65" s="68"/>
      <c r="G65" s="68"/>
      <c r="H65" s="68"/>
    </row>
    <row r="66" spans="1:8" s="11" customFormat="1">
      <c r="A66" s="52"/>
      <c r="B66" s="21" t="s">
        <v>114</v>
      </c>
      <c r="C66" s="68"/>
      <c r="D66" s="68"/>
      <c r="E66" s="68"/>
      <c r="F66" s="68"/>
      <c r="G66" s="68"/>
      <c r="H66" s="68"/>
    </row>
    <row r="67" spans="1:8" s="11" customFormat="1" ht="31.5">
      <c r="A67" s="52"/>
      <c r="B67" s="21" t="s">
        <v>115</v>
      </c>
      <c r="C67" s="68"/>
      <c r="D67" s="68"/>
      <c r="E67" s="68"/>
      <c r="F67" s="68"/>
      <c r="G67" s="68"/>
      <c r="H67" s="68"/>
    </row>
    <row r="68" spans="1:8" s="11" customFormat="1">
      <c r="A68" s="52"/>
      <c r="B68" s="21" t="s">
        <v>116</v>
      </c>
      <c r="C68" s="68"/>
      <c r="D68" s="68"/>
      <c r="E68" s="68"/>
      <c r="F68" s="68"/>
      <c r="G68" s="68"/>
      <c r="H68" s="68"/>
    </row>
    <row r="69" spans="1:8" s="11" customFormat="1">
      <c r="A69" s="22"/>
      <c r="B69" s="23"/>
      <c r="C69" s="22"/>
      <c r="D69" s="22"/>
      <c r="E69" s="22"/>
      <c r="F69" s="15"/>
      <c r="G69" s="15"/>
    </row>
    <row r="70" spans="1:8" s="11" customFormat="1" ht="31.15" customHeight="1">
      <c r="A70" s="69" t="s">
        <v>125</v>
      </c>
      <c r="B70" s="69"/>
      <c r="C70" s="69"/>
      <c r="D70" s="69"/>
      <c r="E70" s="69"/>
      <c r="F70" s="69"/>
      <c r="G70" s="69"/>
      <c r="H70" s="69"/>
    </row>
    <row r="71" spans="1:8" s="11" customFormat="1" ht="17.45" customHeight="1">
      <c r="A71" s="58"/>
      <c r="B71" s="30"/>
      <c r="C71" s="30"/>
      <c r="D71" s="30"/>
      <c r="E71" s="30"/>
      <c r="F71" s="30"/>
      <c r="G71" s="30"/>
      <c r="H71" s="30"/>
    </row>
    <row r="72" spans="1:8" s="11" customFormat="1" ht="39.75" customHeight="1">
      <c r="A72" s="59" t="s">
        <v>124</v>
      </c>
      <c r="B72" s="59"/>
      <c r="C72" s="59"/>
      <c r="D72" s="59"/>
      <c r="E72" s="59"/>
      <c r="F72" s="59"/>
      <c r="G72" s="59"/>
      <c r="H72" s="59"/>
    </row>
    <row r="73" spans="1:8">
      <c r="A73" s="24"/>
      <c r="B73" s="24"/>
      <c r="C73" s="24"/>
      <c r="D73" s="24"/>
      <c r="E73" s="24"/>
      <c r="F73" s="24"/>
      <c r="G73" s="24"/>
      <c r="H73" s="24"/>
    </row>
    <row r="74" spans="1:8">
      <c r="A74" s="24"/>
      <c r="B74" s="24"/>
      <c r="C74" s="24"/>
      <c r="D74" s="24"/>
      <c r="E74" s="24"/>
      <c r="F74" s="24"/>
      <c r="G74" s="24"/>
      <c r="H74" s="24"/>
    </row>
    <row r="75" spans="1:8">
      <c r="A75" s="24"/>
      <c r="B75" s="24"/>
      <c r="C75" s="24"/>
      <c r="D75" s="24"/>
      <c r="E75" s="24"/>
      <c r="F75" s="24"/>
      <c r="G75" s="24"/>
      <c r="H75" s="24"/>
    </row>
    <row r="76" spans="1:8">
      <c r="A76" s="24"/>
      <c r="B76" s="24"/>
      <c r="C76" s="24"/>
      <c r="D76" s="24"/>
      <c r="E76" s="24"/>
      <c r="F76" s="24"/>
      <c r="G76" s="24"/>
      <c r="H76" s="24"/>
    </row>
    <row r="77" spans="1:8">
      <c r="A77" s="24"/>
      <c r="B77" s="24"/>
      <c r="C77" s="24"/>
      <c r="D77" s="24"/>
      <c r="E77" s="24"/>
      <c r="F77" s="24"/>
      <c r="G77" s="24"/>
      <c r="H77" s="24"/>
    </row>
  </sheetData>
  <mergeCells count="11">
    <mergeCell ref="A72:H72"/>
    <mergeCell ref="A7:A8"/>
    <mergeCell ref="B7:B8"/>
    <mergeCell ref="C7:C8"/>
    <mergeCell ref="H7:H8"/>
    <mergeCell ref="A70:H70"/>
    <mergeCell ref="A3:H3"/>
    <mergeCell ref="B4:F4"/>
    <mergeCell ref="B5:F5"/>
    <mergeCell ref="D7:G7"/>
    <mergeCell ref="C63:H68"/>
  </mergeCells>
  <dataValidations count="1">
    <dataValidation type="decimal" allowBlank="1" showInputMessage="1" showErrorMessage="1" sqref="F11:G11 F27:G27 F29:G29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topLeftCell="A3" zoomScaleSheetLayoutView="100" workbookViewId="0">
      <selection activeCell="A29" sqref="A29:A40"/>
    </sheetView>
  </sheetViews>
  <sheetFormatPr defaultRowHeight="15.75"/>
  <cols>
    <col min="1" max="1" width="9.140625" style="16" customWidth="1"/>
    <col min="2" max="2" width="45" style="17" customWidth="1"/>
    <col min="3" max="3" width="13.42578125" style="16" customWidth="1"/>
    <col min="4" max="4" width="17.710937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60" t="s">
        <v>128</v>
      </c>
      <c r="B3" s="61"/>
      <c r="C3" s="61"/>
      <c r="D3" s="61"/>
      <c r="E3" s="61"/>
      <c r="F3" s="62"/>
    </row>
    <row r="4" spans="1:6" ht="33.6" customHeight="1" thickBot="1">
      <c r="A4" s="25"/>
      <c r="B4" s="63" t="s">
        <v>129</v>
      </c>
      <c r="C4" s="63"/>
      <c r="D4" s="63"/>
      <c r="E4" s="63"/>
      <c r="F4" s="25"/>
    </row>
    <row r="5" spans="1:6" ht="23.45" customHeight="1">
      <c r="A5" s="25"/>
      <c r="B5" s="64" t="s">
        <v>121</v>
      </c>
      <c r="C5" s="64"/>
      <c r="D5" s="64"/>
      <c r="E5" s="64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65" t="s">
        <v>122</v>
      </c>
      <c r="E7" s="67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28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>
      <c r="A11" s="28" t="s">
        <v>4</v>
      </c>
      <c r="B11" s="2" t="s">
        <v>95</v>
      </c>
      <c r="C11" s="3" t="s">
        <v>8</v>
      </c>
      <c r="D11" s="3">
        <v>461.2</v>
      </c>
      <c r="E11" s="7"/>
      <c r="F11" s="14"/>
    </row>
    <row r="12" spans="1:6" s="11" customFormat="1" ht="47.25">
      <c r="A12" s="28">
        <v>3</v>
      </c>
      <c r="B12" s="2" t="s">
        <v>9</v>
      </c>
      <c r="C12" s="3" t="s">
        <v>8</v>
      </c>
      <c r="D12" s="3">
        <v>456.43</v>
      </c>
      <c r="E12" s="7"/>
      <c r="F12" s="14"/>
    </row>
    <row r="13" spans="1:6" s="11" customFormat="1" ht="31.5">
      <c r="A13" s="28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>
      <c r="A14" s="28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>
      <c r="A15" s="28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>
      <c r="A16" s="28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>
      <c r="A17" s="28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>
      <c r="A18" s="28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>
      <c r="A19" s="28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28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>
      <c r="A21" s="28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28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28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28" t="s">
        <v>24</v>
      </c>
      <c r="B24" s="2" t="s">
        <v>25</v>
      </c>
      <c r="C24" s="3" t="s">
        <v>8</v>
      </c>
      <c r="D24" s="3">
        <v>211.2</v>
      </c>
      <c r="E24" s="9"/>
      <c r="F24" s="14"/>
    </row>
    <row r="25" spans="1:6" s="11" customFormat="1" ht="31.5">
      <c r="A25" s="28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28" t="s">
        <v>28</v>
      </c>
      <c r="B26" s="2" t="s">
        <v>29</v>
      </c>
      <c r="C26" s="3" t="s">
        <v>8</v>
      </c>
      <c r="D26" s="3">
        <v>72.23</v>
      </c>
      <c r="E26" s="9"/>
      <c r="F26" s="14"/>
    </row>
    <row r="27" spans="1:6" s="11" customFormat="1" ht="31.5">
      <c r="A27" s="28" t="s">
        <v>30</v>
      </c>
      <c r="B27" s="2" t="s">
        <v>31</v>
      </c>
      <c r="C27" s="3" t="s">
        <v>8</v>
      </c>
      <c r="D27" s="3">
        <v>125</v>
      </c>
      <c r="E27" s="9"/>
      <c r="F27" s="14"/>
    </row>
    <row r="28" spans="1:6" s="11" customFormat="1" ht="31.5">
      <c r="A28" s="28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28" t="s">
        <v>34</v>
      </c>
      <c r="B29" s="2" t="s">
        <v>35</v>
      </c>
      <c r="C29" s="3" t="s">
        <v>8</v>
      </c>
      <c r="D29" s="3">
        <v>32</v>
      </c>
      <c r="E29" s="9"/>
      <c r="F29" s="14"/>
    </row>
    <row r="30" spans="1:6" s="11" customFormat="1" ht="31.5">
      <c r="A30" s="28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28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28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>
      <c r="A33" s="28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>
      <c r="A34" s="28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28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>
      <c r="A36" s="28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>
      <c r="A37" s="28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>
      <c r="A38" s="28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28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28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28" t="s">
        <v>5</v>
      </c>
      <c r="B41" s="2" t="s">
        <v>58</v>
      </c>
      <c r="C41" s="3" t="s">
        <v>8</v>
      </c>
      <c r="D41" s="3">
        <v>4.8</v>
      </c>
      <c r="E41" s="9"/>
      <c r="F41" s="14"/>
    </row>
    <row r="42" spans="1:6" s="11" customFormat="1" ht="31.5">
      <c r="A42" s="28" t="s">
        <v>6</v>
      </c>
      <c r="B42" s="2" t="s">
        <v>59</v>
      </c>
      <c r="C42" s="3" t="s">
        <v>8</v>
      </c>
      <c r="D42" s="3">
        <v>4</v>
      </c>
      <c r="E42" s="9"/>
      <c r="F42" s="14"/>
    </row>
    <row r="43" spans="1:6" s="11" customFormat="1" ht="94.5">
      <c r="A43" s="28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28" t="s">
        <v>62</v>
      </c>
      <c r="B47" s="2" t="s">
        <v>63</v>
      </c>
      <c r="C47" s="3" t="s">
        <v>64</v>
      </c>
      <c r="D47" s="3">
        <v>133.80000000000001</v>
      </c>
      <c r="E47" s="10"/>
      <c r="F47" s="14"/>
    </row>
    <row r="48" spans="1:6" s="11" customFormat="1">
      <c r="A48" s="28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>
      <c r="A49" s="28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>
      <c r="A50" s="28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28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28" t="s">
        <v>69</v>
      </c>
      <c r="B52" s="2" t="s">
        <v>70</v>
      </c>
      <c r="C52" s="3" t="s">
        <v>64</v>
      </c>
      <c r="D52" s="3">
        <v>107</v>
      </c>
      <c r="E52" s="10">
        <f>E53+E54</f>
        <v>0</v>
      </c>
      <c r="F52" s="14"/>
    </row>
    <row r="53" spans="1:6" s="11" customFormat="1">
      <c r="A53" s="28" t="s">
        <v>103</v>
      </c>
      <c r="B53" s="2" t="s">
        <v>71</v>
      </c>
      <c r="C53" s="3" t="s">
        <v>64</v>
      </c>
      <c r="D53" s="3">
        <v>29.8</v>
      </c>
      <c r="E53" s="9"/>
      <c r="F53" s="14"/>
    </row>
    <row r="54" spans="1:6" s="11" customFormat="1">
      <c r="A54" s="28" t="s">
        <v>104</v>
      </c>
      <c r="B54" s="2" t="s">
        <v>72</v>
      </c>
      <c r="C54" s="3" t="s">
        <v>64</v>
      </c>
      <c r="D54" s="3">
        <v>77.2</v>
      </c>
      <c r="E54" s="9"/>
      <c r="F54" s="14"/>
    </row>
    <row r="55" spans="1:6" s="11" customFormat="1">
      <c r="A55" s="28" t="s">
        <v>73</v>
      </c>
      <c r="B55" s="2" t="s">
        <v>74</v>
      </c>
      <c r="C55" s="3" t="s">
        <v>75</v>
      </c>
      <c r="D55" s="3">
        <v>26.8</v>
      </c>
      <c r="E55" s="9"/>
      <c r="F55" s="14"/>
    </row>
    <row r="56" spans="1:6" s="11" customFormat="1" ht="31.5">
      <c r="A56" s="28" t="s">
        <v>76</v>
      </c>
      <c r="B56" s="2" t="s">
        <v>77</v>
      </c>
      <c r="C56" s="3" t="s">
        <v>78</v>
      </c>
      <c r="D56" s="3">
        <v>7.6</v>
      </c>
      <c r="E56" s="9"/>
      <c r="F56" s="14"/>
    </row>
    <row r="57" spans="1:6" s="11" customFormat="1">
      <c r="A57" s="28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28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28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28" t="s">
        <v>107</v>
      </c>
      <c r="B60" s="2" t="s">
        <v>85</v>
      </c>
      <c r="C60" s="3" t="s">
        <v>64</v>
      </c>
      <c r="D60" s="3">
        <v>49.4</v>
      </c>
      <c r="E60" s="8"/>
      <c r="F60" s="14"/>
    </row>
    <row r="61" spans="1:6" s="11" customFormat="1" ht="31.5">
      <c r="A61" s="28" t="s">
        <v>108</v>
      </c>
      <c r="B61" s="2" t="s">
        <v>86</v>
      </c>
      <c r="C61" s="3" t="s">
        <v>64</v>
      </c>
      <c r="D61" s="3">
        <v>0.3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>
      <c r="A63" s="20" t="s">
        <v>123</v>
      </c>
      <c r="B63" s="21" t="s">
        <v>111</v>
      </c>
      <c r="C63" s="68"/>
      <c r="D63" s="68"/>
      <c r="E63" s="68"/>
      <c r="F63" s="68"/>
    </row>
    <row r="64" spans="1:6" s="11" customFormat="1">
      <c r="A64" s="20"/>
      <c r="B64" s="21" t="s">
        <v>112</v>
      </c>
      <c r="C64" s="68"/>
      <c r="D64" s="68"/>
      <c r="E64" s="68"/>
      <c r="F64" s="68"/>
    </row>
    <row r="65" spans="1:6" s="11" customFormat="1">
      <c r="A65" s="20"/>
      <c r="B65" s="21" t="s">
        <v>113</v>
      </c>
      <c r="C65" s="68"/>
      <c r="D65" s="68"/>
      <c r="E65" s="68"/>
      <c r="F65" s="68"/>
    </row>
    <row r="66" spans="1:6" s="11" customFormat="1">
      <c r="A66" s="20"/>
      <c r="B66" s="21" t="s">
        <v>114</v>
      </c>
      <c r="C66" s="68"/>
      <c r="D66" s="68"/>
      <c r="E66" s="68"/>
      <c r="F66" s="68"/>
    </row>
    <row r="67" spans="1:6" s="11" customFormat="1" ht="31.5">
      <c r="A67" s="20"/>
      <c r="B67" s="21" t="s">
        <v>115</v>
      </c>
      <c r="C67" s="68"/>
      <c r="D67" s="68"/>
      <c r="E67" s="68"/>
      <c r="F67" s="68"/>
    </row>
    <row r="68" spans="1:6" s="11" customFormat="1">
      <c r="A68" s="20"/>
      <c r="B68" s="21" t="s">
        <v>116</v>
      </c>
      <c r="C68" s="68"/>
      <c r="D68" s="68"/>
      <c r="E68" s="68"/>
      <c r="F68" s="68"/>
    </row>
    <row r="69" spans="1:6" s="11" customFormat="1">
      <c r="A69" s="22"/>
      <c r="B69" s="23"/>
      <c r="C69" s="22"/>
      <c r="D69" s="22"/>
      <c r="E69" s="15"/>
    </row>
    <row r="70" spans="1:6" s="11" customFormat="1" ht="31.15" customHeight="1">
      <c r="A70" s="69" t="s">
        <v>125</v>
      </c>
      <c r="B70" s="69"/>
      <c r="C70" s="69"/>
      <c r="D70" s="69"/>
      <c r="E70" s="69"/>
      <c r="F70" s="69"/>
    </row>
    <row r="71" spans="1:6" s="11" customFormat="1" ht="17.4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59" t="s">
        <v>124</v>
      </c>
      <c r="B72" s="59"/>
      <c r="C72" s="59"/>
      <c r="D72" s="59"/>
      <c r="E72" s="59"/>
      <c r="F72" s="59"/>
    </row>
    <row r="73" spans="1:6">
      <c r="A73" s="24"/>
      <c r="B73" s="24"/>
      <c r="C73" s="24"/>
      <c r="D73" s="24"/>
      <c r="E73" s="24"/>
      <c r="F73" s="24"/>
    </row>
    <row r="74" spans="1:6">
      <c r="A74" s="24"/>
      <c r="B74" s="24"/>
      <c r="C74" s="24"/>
      <c r="D74" s="24"/>
      <c r="E74" s="24"/>
      <c r="F74" s="24"/>
    </row>
    <row r="75" spans="1:6">
      <c r="A75" s="24"/>
      <c r="B75" s="24"/>
      <c r="C75" s="24"/>
      <c r="D75" s="24"/>
      <c r="E75" s="24"/>
      <c r="F75" s="24"/>
    </row>
    <row r="76" spans="1:6">
      <c r="A76" s="24"/>
      <c r="B76" s="24"/>
      <c r="C76" s="24"/>
      <c r="D76" s="24"/>
      <c r="E76" s="24"/>
      <c r="F76" s="24"/>
    </row>
    <row r="77" spans="1:6">
      <c r="A77" s="24"/>
      <c r="B77" s="24"/>
      <c r="C77" s="24"/>
      <c r="D77" s="24"/>
      <c r="E77" s="24"/>
      <c r="F77" s="24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фин-хоз деят Тесь2</vt:lpstr>
      <vt:lpstr>фин-хоз деят Минусинск</vt:lpstr>
      <vt:lpstr>фин-хоз деят Тесь</vt:lpstr>
      <vt:lpstr>фин-хоз деят Ильичево</vt:lpstr>
      <vt:lpstr>фин-хоз деят Ильич.</vt:lpstr>
      <vt:lpstr>'фин-хоз деят Ильич.'!Область_печати</vt:lpstr>
      <vt:lpstr>'фин-хоз деят Ильичево'!Область_печати</vt:lpstr>
      <vt:lpstr>'фин-хоз деят Минусинск'!Область_печати</vt:lpstr>
      <vt:lpstr>'фин-хоз деят Тесь'!Область_печати</vt:lpstr>
      <vt:lpstr>'фин-хоз деят Тесь2'!Область_печати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2012-03-06T00:59:34Z</dcterms:modified>
</cp:coreProperties>
</file>