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90" yWindow="30" windowWidth="15480" windowHeight="10155" tabRatio="779"/>
  </bookViews>
  <sheets>
    <sheet name="условия" sheetId="11" r:id="rId1"/>
    <sheet name="договора " sheetId="12" r:id="rId2"/>
  </sheets>
  <externalReferences>
    <externalReference r:id="rId3"/>
  </externalReferences>
  <definedNames>
    <definedName name="kind_of_activity">[1]TEHSHEET!$B$19:$B$23</definedName>
  </definedNames>
  <calcPr calcId="125725" calcOnSave="0"/>
</workbook>
</file>

<file path=xl/calcChain.xml><?xml version="1.0" encoding="utf-8"?>
<calcChain xmlns="http://schemas.openxmlformats.org/spreadsheetml/2006/main">
  <c r="I234" i="12"/>
  <c r="G216"/>
  <c r="H194"/>
  <c r="F194"/>
  <c r="H126"/>
  <c r="H123"/>
  <c r="G123"/>
  <c r="F123"/>
  <c r="E123"/>
  <c r="L105"/>
  <c r="K105"/>
  <c r="F105"/>
  <c r="E105"/>
  <c r="L94"/>
  <c r="K94"/>
  <c r="G89"/>
  <c r="E89"/>
  <c r="L88"/>
  <c r="K88"/>
  <c r="L84"/>
  <c r="K84"/>
  <c r="L80"/>
  <c r="K80"/>
  <c r="G80"/>
  <c r="J75"/>
  <c r="L75" s="1"/>
  <c r="L72" s="1"/>
  <c r="L8" s="1"/>
  <c r="I75"/>
  <c r="K75" s="1"/>
  <c r="K72" s="1"/>
  <c r="K8" s="1"/>
  <c r="H75"/>
  <c r="J72"/>
  <c r="I72"/>
  <c r="H72"/>
  <c r="G72"/>
  <c r="F72"/>
  <c r="E72"/>
  <c r="L67"/>
  <c r="K67"/>
  <c r="L66"/>
  <c r="K66"/>
  <c r="L65"/>
  <c r="K65"/>
  <c r="L63"/>
  <c r="K63"/>
  <c r="L62"/>
  <c r="K62"/>
  <c r="L61"/>
  <c r="K61"/>
  <c r="L60"/>
  <c r="K60"/>
  <c r="L59"/>
  <c r="K59"/>
  <c r="K58"/>
  <c r="L57"/>
  <c r="K57"/>
  <c r="L56"/>
  <c r="K56"/>
  <c r="L55"/>
  <c r="K55"/>
  <c r="L54"/>
  <c r="K54"/>
  <c r="L53"/>
  <c r="K53"/>
  <c r="L52"/>
  <c r="K52"/>
  <c r="J52"/>
  <c r="I52"/>
  <c r="K51"/>
  <c r="L50"/>
  <c r="K50"/>
  <c r="L49"/>
  <c r="K49"/>
  <c r="N47"/>
  <c r="M47"/>
  <c r="L47"/>
  <c r="K47"/>
  <c r="L46"/>
  <c r="K46"/>
  <c r="L45"/>
  <c r="K45"/>
  <c r="L43"/>
  <c r="L42"/>
  <c r="K42"/>
  <c r="L41"/>
  <c r="K41"/>
  <c r="L40"/>
  <c r="K40"/>
  <c r="L39"/>
  <c r="K39"/>
  <c r="L38"/>
  <c r="L37"/>
  <c r="K37"/>
  <c r="L36"/>
  <c r="K36"/>
  <c r="L35"/>
  <c r="K35"/>
  <c r="L34"/>
  <c r="K34"/>
  <c r="J34"/>
  <c r="I34"/>
  <c r="F34"/>
  <c r="E34"/>
  <c r="L33"/>
  <c r="K33"/>
  <c r="L32"/>
  <c r="K32"/>
  <c r="L31"/>
  <c r="K31"/>
  <c r="L30"/>
  <c r="K30"/>
  <c r="L29"/>
  <c r="K29"/>
  <c r="L28"/>
  <c r="K28"/>
  <c r="K27"/>
  <c r="L26"/>
  <c r="K26"/>
  <c r="L25"/>
  <c r="K25"/>
  <c r="L24"/>
  <c r="K24"/>
  <c r="L23"/>
  <c r="K23"/>
  <c r="L22"/>
  <c r="K22"/>
  <c r="L21"/>
  <c r="K21"/>
  <c r="L20"/>
  <c r="K20"/>
  <c r="L19"/>
  <c r="K19"/>
  <c r="L18"/>
  <c r="K18"/>
  <c r="L17"/>
  <c r="K17"/>
  <c r="L16"/>
  <c r="K16"/>
  <c r="L15"/>
  <c r="K15"/>
  <c r="L14"/>
  <c r="K14"/>
  <c r="L13"/>
  <c r="K13"/>
  <c r="J13"/>
  <c r="I13"/>
  <c r="H13"/>
  <c r="G13"/>
  <c r="F13"/>
  <c r="E13"/>
  <c r="J8"/>
  <c r="I8"/>
  <c r="H8"/>
  <c r="G8"/>
  <c r="F8"/>
  <c r="E8"/>
</calcChain>
</file>

<file path=xl/sharedStrings.xml><?xml version="1.0" encoding="utf-8"?>
<sst xmlns="http://schemas.openxmlformats.org/spreadsheetml/2006/main" count="481" uniqueCount="472">
  <si>
    <t>Сведения об условиях публичных договоров поставок регулируемых товаров, оказания регулируемых услуг</t>
  </si>
  <si>
    <t>Сведения об условиях договоров на подключение к системе холодного водоснабжения</t>
  </si>
  <si>
    <t>*информация  раскрывается не позднее 30 дней со дня принятия решения об установлении тарифа (надбавки)</t>
  </si>
  <si>
    <t>Форма 6-вс</t>
  </si>
  <si>
    <t>Информация об условиях, на которых осуществляется поставка  холодной воды*</t>
  </si>
  <si>
    <t>ООО "Дивногорский водоканал"</t>
  </si>
  <si>
    <t xml:space="preserve">       Поставка холодной воды осуществляется на основании договора на отпуск (получение) холодной воды и прием (сброс) сточных вод, относящегося к публичным договорам (статья 426 Гражданского кодекса Российской Федерации), заключаемого абонентом  с ООО "Дивногорский водоканал".
       Под «абонентом» понимается - юридическое лицо, а также предприниматели без образования юридического лица, имеющие в собственности, хозяйственном ведении или оперативном управлении объекты, системы водоснабжения, которые непосредственно присоединены к системам коммунального водоснабжения и водоотведения, заключившие с ООО "Дивногорский водоканал" в установленном порядке договор на отпуск  (получение)холодной воды и прием (сброс) сточных вод.
       К числу абонентов могут относиться также организации, в собственности, хозяйственном ведении или оперативном управлении которых находятся жилищный фонд и объекты инженерной инфраструктуры; организации, уполномоченные оказывать коммунальные услуги населению, проживающему в государственном, муниципальном или частном жилищном фонде; товарищества и другие объединения собственников, которым передано право управления жилищным фондом, управляющие организации.
       Для заключения договора Абонент представляет ООО "Дивногорский водоканал"  
следующие документы:
1. Заявление с указанием количества работников и режима работы предприятия.
2. Расчет- заявку на  отпуск холодного водоснабжения и водоотведения.
3. Копия свидетельства о внесении  в единый государственный реестр.
4. Копия свидетельства о постановке на учет в налоговом органе.
5. Копия договора аренды, купли-продажи, свидетельства о праве собственности, другие документы, 
подтверждающие право пользования занимаемым помещением.
6. Копия Устава предприятия или Положения.
7. Копия технического паспорта занимаемого здания (помещения.)
8. Копия приказа, распоряжения о назначении на должность руководителя.
9. Копию документа о кодах статистики.
10. Банковские реквизиты.
11. Доверенность на право заключения договора.</t>
  </si>
  <si>
    <t xml:space="preserve">          К договору прилагается акт разграничения эксплуатационной ответственности сторон по водопроводным и канализационным сетям и сооружениям на них. Разграничение может быть установлено по колодцу, к которому подключены устройства и сооружения для присоединения абонента к коммунальной водопроводной  и канализационной сети. При отсутствии такого акта граница эксплуатационной ответственности устанавливается по балансовой принадлежности.
         Договор считается заключенным с момента его подписания сторонами в порядке, 
установленном законодательством Российской Федерации.
         Договор по истечении срока действия считается продленным, если ни одна из сторон 
до окончания срока не предложит заключить новый договор.
         При отсутствии указанного договора пользование системами коммунального водоснабжения и канализации считается самовольным.</t>
  </si>
  <si>
    <t xml:space="preserve">Реестр  </t>
  </si>
  <si>
    <t>договоров  на  отпуск (получение) воды и прием (сброс) сточных вод по ООО "ДВК"</t>
  </si>
  <si>
    <t>№</t>
  </si>
  <si>
    <t>Наименование потребителей  (абонентов)</t>
  </si>
  <si>
    <t>№ договора,дата заключения</t>
  </si>
  <si>
    <t>Объем расчетного водопотребления, водоотведения (по договору) м. куб  в год</t>
  </si>
  <si>
    <t>Расчетный объем - 2011г (лимит), м. куб</t>
  </si>
  <si>
    <t>Фактический объем за отчетный период( 1-й квартал 2011г)  м. куб.</t>
  </si>
  <si>
    <t>Планируемй объем на расчетный период  2012г м.куб</t>
  </si>
  <si>
    <t xml:space="preserve"> Водопотребление</t>
  </si>
  <si>
    <t>Водоотведение</t>
  </si>
  <si>
    <t xml:space="preserve"> Вода  м3/год</t>
  </si>
  <si>
    <t>Стоки м3/год</t>
  </si>
  <si>
    <t>Всего реализация</t>
  </si>
  <si>
    <t>Население:</t>
  </si>
  <si>
    <t>Бюджетные:</t>
  </si>
  <si>
    <t>МБСУ "Спутник"</t>
  </si>
  <si>
    <t>2 от 01.01.11</t>
  </si>
  <si>
    <t>ОВД г. Дивногорска</t>
  </si>
  <si>
    <t>7 от 01.01.11</t>
  </si>
  <si>
    <t>МОУ ДОД "Дивног. Детская школа искусств</t>
  </si>
  <si>
    <t>9 от 01.01.11</t>
  </si>
  <si>
    <t>МФОБУ Дельфин</t>
  </si>
  <si>
    <t>12 от 01.01.11</t>
  </si>
  <si>
    <t xml:space="preserve">КГСОУ Спец. Школа 8-го вида </t>
  </si>
  <si>
    <t>19 от 01.01.06</t>
  </si>
  <si>
    <t>МБОУ Школа №5</t>
  </si>
  <si>
    <t>21 от 01.01.11</t>
  </si>
  <si>
    <t>МБОУ Школа №2</t>
  </si>
  <si>
    <t>22 от 01.01.11</t>
  </si>
  <si>
    <t>МОУ В(С) ОШ № 1</t>
  </si>
  <si>
    <t>23 от 01.01.11</t>
  </si>
  <si>
    <t>МБОУ Школа №4</t>
  </si>
  <si>
    <t>24 от 01.01.11</t>
  </si>
  <si>
    <t>МБДОУ д/с №7</t>
  </si>
  <si>
    <t>25 от 01.01.11</t>
  </si>
  <si>
    <t>МБДОУ д/с №15</t>
  </si>
  <si>
    <t>26 от 01.01.11</t>
  </si>
  <si>
    <t>МБОУ Школа №9</t>
  </si>
  <si>
    <t>27 от 01.01.11</t>
  </si>
  <si>
    <t>МДОУ д/с №4</t>
  </si>
  <si>
    <t>28 от 01.01.11</t>
  </si>
  <si>
    <t>МБДОУ д/с №5</t>
  </si>
  <si>
    <t>29 от 01.01.11</t>
  </si>
  <si>
    <t>МБДОУ д/с №9</t>
  </si>
  <si>
    <t>30 от 01.01.11</t>
  </si>
  <si>
    <t>МБДОУ д/с №13</t>
  </si>
  <si>
    <t>31 от 01.01.11</t>
  </si>
  <si>
    <t>МБОУ гимназия №10</t>
  </si>
  <si>
    <t>32 от 01.01.11</t>
  </si>
  <si>
    <t>МБДОУ д/с №18</t>
  </si>
  <si>
    <t>34 от 01.01.11</t>
  </si>
  <si>
    <t>МБДОУ д/с №10</t>
  </si>
  <si>
    <t>35 от 01.01.10</t>
  </si>
  <si>
    <t>МБДОУ д/с №8</t>
  </si>
  <si>
    <t>36 от 01.01.11</t>
  </si>
  <si>
    <t xml:space="preserve"> МУЗ ДЦГБ </t>
  </si>
  <si>
    <t>37 от 01.01.11</t>
  </si>
  <si>
    <t>МБОУ Школа №7</t>
  </si>
  <si>
    <t>38 от 01.01.11</t>
  </si>
  <si>
    <t>МБУК ГДК "Энергетик"</t>
  </si>
  <si>
    <t>39 от 01.01.11</t>
  </si>
  <si>
    <t>КГОУ СПО Дивногорское мед. Техникум</t>
  </si>
  <si>
    <t>40 от 01.03.09</t>
  </si>
  <si>
    <t>КПБ№2</t>
  </si>
  <si>
    <t>41 от 01.01.11</t>
  </si>
  <si>
    <t>МБДОУ д/с№14</t>
  </si>
  <si>
    <t>45 от 01.01.11</t>
  </si>
  <si>
    <t>МБОУ ДОД "Дом детскоготворчества"</t>
  </si>
  <si>
    <t xml:space="preserve"> МБОУ Художественный музей</t>
  </si>
  <si>
    <t>46 от 01.01.11</t>
  </si>
  <si>
    <t xml:space="preserve">МБОУ ДОД "Дивногрская детская Художественная школа </t>
  </si>
  <si>
    <t>48 от 01.01.11</t>
  </si>
  <si>
    <t>МБУК "Центральная библиотечная система"</t>
  </si>
  <si>
    <t>53 от 01.03.10</t>
  </si>
  <si>
    <t>МБОУ ДОД Эколого-биологическая станция</t>
  </si>
  <si>
    <t>55 от 01.01.11</t>
  </si>
  <si>
    <t>МБУК ПЦКС</t>
  </si>
  <si>
    <t>56 от 01.01.11</t>
  </si>
  <si>
    <t>Администрация</t>
  </si>
  <si>
    <t>57 от 01.01.11</t>
  </si>
  <si>
    <t>ФГОУ СПО "ДГЭТ"</t>
  </si>
  <si>
    <t>60 от 01.01.11</t>
  </si>
  <si>
    <t>ГОУ СП О "ДЛТ"</t>
  </si>
  <si>
    <t>61 от 01.01.11</t>
  </si>
  <si>
    <t>МБОУ ДОД ДЮСШ</t>
  </si>
  <si>
    <t>62 от 01.01.11</t>
  </si>
  <si>
    <t>КГУ "Дивногорский отдел ветеринарии"</t>
  </si>
  <si>
    <t>75 от 01.03.06</t>
  </si>
  <si>
    <t>МБУК "Библиотека Астафьева"</t>
  </si>
  <si>
    <t>77 от 01.01.11</t>
  </si>
  <si>
    <t>ГПКК "Губернские аптеки"</t>
  </si>
  <si>
    <t>83 от 01.03.06</t>
  </si>
  <si>
    <t>Красноярская квартирно эксплуатационная часть</t>
  </si>
  <si>
    <t>99 от 01.03.06</t>
  </si>
  <si>
    <t>Регистрационная служба</t>
  </si>
  <si>
    <t>102 от 01.03.09</t>
  </si>
  <si>
    <t>ФГУП "Почта России"</t>
  </si>
  <si>
    <t>106 от 01.03.06</t>
  </si>
  <si>
    <t>КГВУ для детей сирот"Детский дом семейного типа"</t>
  </si>
  <si>
    <t>109 от 01.03.10</t>
  </si>
  <si>
    <t>ГУ "Красноярский центр по гидрометеорологии и мониторингу"</t>
  </si>
  <si>
    <t>139 от 01.03.10</t>
  </si>
  <si>
    <t>МБУК "Дивногорский городской музей"</t>
  </si>
  <si>
    <t>274 от 01.01.11</t>
  </si>
  <si>
    <t>МБДОУ д/с №11</t>
  </si>
  <si>
    <t>288 от01.01.11</t>
  </si>
  <si>
    <t>ФГУЗ "Центр гигиены и эпидемиол.Кр. Крае"</t>
  </si>
  <si>
    <t>313 от  01.01.11</t>
  </si>
  <si>
    <t>КГБОУ НПО  ПЛ-30</t>
  </si>
  <si>
    <t>317 от 01.01.11</t>
  </si>
  <si>
    <t>МБДОУ д/с№12</t>
  </si>
  <si>
    <t>339 от 01.01.11</t>
  </si>
  <si>
    <t>ГУ "ОФПС-30"</t>
  </si>
  <si>
    <t>352 от 01.01.11</t>
  </si>
  <si>
    <t>ГУ ОВО при ОВД по г. Дивногорску</t>
  </si>
  <si>
    <t>356 от 01.11.10</t>
  </si>
  <si>
    <t>ГОУ КН УЦ культуры</t>
  </si>
  <si>
    <t>359 от 01.01.11</t>
  </si>
  <si>
    <t>КГБОУ СПО "ДУТОР"</t>
  </si>
  <si>
    <t>361 от 01.01.11</t>
  </si>
  <si>
    <t>ГУФСИН Чкалова74/1</t>
  </si>
  <si>
    <t>331 от 01.09.09</t>
  </si>
  <si>
    <t>Прочие:</t>
  </si>
  <si>
    <t>ОАО "КГЭС"</t>
  </si>
  <si>
    <t>1 от 01.03.06</t>
  </si>
  <si>
    <t>ООО ТЗФ "Енисей"</t>
  </si>
  <si>
    <t>3 от 01.03.06</t>
  </si>
  <si>
    <t>МУПЭС</t>
  </si>
  <si>
    <t>№ от 17.12.09</t>
  </si>
  <si>
    <t>ООО НТц "Сибцветмет"</t>
  </si>
  <si>
    <t>5 от 01.03.06</t>
  </si>
  <si>
    <t>ООО ТД Сибирские пельмени</t>
  </si>
  <si>
    <t>10 от 01.03.06</t>
  </si>
  <si>
    <t>ООО"Дивмельком"</t>
  </si>
  <si>
    <t>11 от 01.03.06</t>
  </si>
  <si>
    <t>ЗАО "УМСР"</t>
  </si>
  <si>
    <t>13 от 01.03.06</t>
  </si>
  <si>
    <t>Красноярская генерация</t>
  </si>
  <si>
    <t>15 от 01.03.06</t>
  </si>
  <si>
    <t>ООО "Фабрика-кухня"</t>
  </si>
  <si>
    <t>16 от 01.03.06</t>
  </si>
  <si>
    <t>ООО "ДиВкис"</t>
  </si>
  <si>
    <t>17 от 01.03.06</t>
  </si>
  <si>
    <t>Шепеленко С.А.</t>
  </si>
  <si>
    <t>33 от 01.03.06</t>
  </si>
  <si>
    <t>ООО ТЗП"Рынок"</t>
  </si>
  <si>
    <t>44 от 01.03.06</t>
  </si>
  <si>
    <t>ООО"Новый дом"</t>
  </si>
  <si>
    <t>47 от 01.03.06</t>
  </si>
  <si>
    <t>ООО"Новый дом"(мастерские)</t>
  </si>
  <si>
    <t>47/а от 01.03.06</t>
  </si>
  <si>
    <t>И.П.Лесникова</t>
  </si>
  <si>
    <t>53 от 01.03.06</t>
  </si>
  <si>
    <t>ООО ДЗНВавтоматов</t>
  </si>
  <si>
    <t>54 от 01.01.08</t>
  </si>
  <si>
    <t>ООО"ДПК"</t>
  </si>
  <si>
    <t>63 от 01.03.06</t>
  </si>
  <si>
    <t>ООО "ЛЗК"</t>
  </si>
  <si>
    <t>64 от 01.03.06</t>
  </si>
  <si>
    <t>ООО КВЗ "Ярич"</t>
  </si>
  <si>
    <t>65 от 01.03.06</t>
  </si>
  <si>
    <t>ООО "Гранула"</t>
  </si>
  <si>
    <t>66 от 01.03.06</t>
  </si>
  <si>
    <t>ООО "Статус"</t>
  </si>
  <si>
    <t>67 от 01.03.06</t>
  </si>
  <si>
    <t>ООО "Дивногорский хлебозавод"</t>
  </si>
  <si>
    <t>69 от 01.03.06</t>
  </si>
  <si>
    <t>ОАО "РЖД"Дистанция электроснабжения</t>
  </si>
  <si>
    <t>70 от 01.03.06</t>
  </si>
  <si>
    <t>И.П.Трубач</t>
  </si>
  <si>
    <t>72 от 01.03.06</t>
  </si>
  <si>
    <t>И.П.Васильева</t>
  </si>
  <si>
    <t>73 от 01.03.06</t>
  </si>
  <si>
    <t>ООО "Пекарь"</t>
  </si>
  <si>
    <t>74 от 01.03.06</t>
  </si>
  <si>
    <t>ОАО "Автоэкспресс"</t>
  </si>
  <si>
    <t>78 от 01.03.06</t>
  </si>
  <si>
    <t xml:space="preserve">МУП магазин Продукты </t>
  </si>
  <si>
    <t>79 от 01.03.06</t>
  </si>
  <si>
    <t>ООО ЛМЗ "СКАД"</t>
  </si>
  <si>
    <t>81 от 01.03.06</t>
  </si>
  <si>
    <t>Филиал ОАО МРСК Сибири</t>
  </si>
  <si>
    <t>88 от 01.03.06</t>
  </si>
  <si>
    <t>И.П.Бутюгина</t>
  </si>
  <si>
    <t>89 от 01.03.06</t>
  </si>
  <si>
    <t>ООО Оптимум</t>
  </si>
  <si>
    <t>90 от 01.03.06</t>
  </si>
  <si>
    <t>ООО"Элмар"</t>
  </si>
  <si>
    <t>91 от 01.03.06</t>
  </si>
  <si>
    <t>И.П.Асташкина</t>
  </si>
  <si>
    <t>92 от 01.03.06</t>
  </si>
  <si>
    <t>ООО фирмы магазин №16</t>
  </si>
  <si>
    <t>93 от 01.03.06</t>
  </si>
  <si>
    <t>И.П.Мандрик</t>
  </si>
  <si>
    <t>94 от 01.03.06</t>
  </si>
  <si>
    <t>ЗАО ТЕХПОЛИМЕР</t>
  </si>
  <si>
    <t>96 от 01.03.06</t>
  </si>
  <si>
    <t xml:space="preserve">И.П Отто </t>
  </si>
  <si>
    <t>97 от 01.03.06</t>
  </si>
  <si>
    <t>ООО "КрасТехНед"</t>
  </si>
  <si>
    <t>98 от 01.04.10</t>
  </si>
  <si>
    <t>ООО"СТМ"</t>
  </si>
  <si>
    <t>100 от 01.03.06</t>
  </si>
  <si>
    <t>ООО "ДКХ"</t>
  </si>
  <si>
    <t>101 от 01.03.06</t>
  </si>
  <si>
    <t>ООО "Красноярск-Сигнал"</t>
  </si>
  <si>
    <t>103 от 01.04.10</t>
  </si>
  <si>
    <t>ООО"Благостстрой"</t>
  </si>
  <si>
    <t>105 от 01.03.06</t>
  </si>
  <si>
    <t>И.П. Тарханова</t>
  </si>
  <si>
    <t>108 от 01.03.06</t>
  </si>
  <si>
    <t>И.П .Гладкова</t>
  </si>
  <si>
    <t>111 от 01.03.06</t>
  </si>
  <si>
    <t>И.П Широков</t>
  </si>
  <si>
    <t>114 от 01.03.06</t>
  </si>
  <si>
    <t>И.П Дурандина</t>
  </si>
  <si>
    <t>115 от 01.03.06</t>
  </si>
  <si>
    <t>ЧП Лемещенкова</t>
  </si>
  <si>
    <t>116 от 01.03.06</t>
  </si>
  <si>
    <t>ОАО ДЖКК (соб. Нужды)</t>
  </si>
  <si>
    <t>117 от 01.03.06</t>
  </si>
  <si>
    <t>Церковь "Прощение"</t>
  </si>
  <si>
    <t>119 от 01.03.06</t>
  </si>
  <si>
    <t>И.П. Зубрицкий</t>
  </si>
  <si>
    <t>120 от 01.03.06</t>
  </si>
  <si>
    <t xml:space="preserve"> ЗАО Банк Кедр</t>
  </si>
  <si>
    <t>121 от 01.03.06</t>
  </si>
  <si>
    <t>ООО "Сделай сам"</t>
  </si>
  <si>
    <t>122 от 01.03.06</t>
  </si>
  <si>
    <t>ОООСтоляр ВВ</t>
  </si>
  <si>
    <t>123 от 01.03.06</t>
  </si>
  <si>
    <t>И.П.Похабов</t>
  </si>
  <si>
    <t>124 от 01.03.06</t>
  </si>
  <si>
    <t>ООО Нарцисс</t>
  </si>
  <si>
    <t>125 от 01.03.06</t>
  </si>
  <si>
    <t>ООО "Красэнерготех"</t>
  </si>
  <si>
    <t>126 от 01.03.06</t>
  </si>
  <si>
    <t>ООО Ирбис"</t>
  </si>
  <si>
    <t>127 от 01.03.06</t>
  </si>
  <si>
    <t>И.П.Бондарев</t>
  </si>
  <si>
    <t>128 от 01.03.06</t>
  </si>
  <si>
    <t xml:space="preserve">И.П.Жалнина </t>
  </si>
  <si>
    <t>129 от 01.03.06</t>
  </si>
  <si>
    <t>И.П.Лютина</t>
  </si>
  <si>
    <t>130 от 01.03.06</t>
  </si>
  <si>
    <t>ООО Гран</t>
  </si>
  <si>
    <t>131 от 01.03.06</t>
  </si>
  <si>
    <t>ИП.Чемезов</t>
  </si>
  <si>
    <t>134 от 01.03.06</t>
  </si>
  <si>
    <t>И.П.Гапоненко</t>
  </si>
  <si>
    <t>135 от 01.03.06</t>
  </si>
  <si>
    <t>ДПАТП</t>
  </si>
  <si>
    <t>136 от 01.03.09</t>
  </si>
  <si>
    <t>ОСБ РФ№7864</t>
  </si>
  <si>
    <t>137 от 01.03.06</t>
  </si>
  <si>
    <t>И.П.Романенко</t>
  </si>
  <si>
    <t>138 от 01.03.06</t>
  </si>
  <si>
    <t>ООО ТЗФ "Обувь"</t>
  </si>
  <si>
    <t>140 от 01.03.06</t>
  </si>
  <si>
    <t>И.П.Новицкая</t>
  </si>
  <si>
    <t>141 от 01.03.06</t>
  </si>
  <si>
    <t>И.П.Беликов</t>
  </si>
  <si>
    <t>142 от 01.03.06</t>
  </si>
  <si>
    <t>И.П.Поликарпов</t>
  </si>
  <si>
    <t>143 от 01.03.06</t>
  </si>
  <si>
    <t>ООО "ДеМед"</t>
  </si>
  <si>
    <t>145 от 01.03.06</t>
  </si>
  <si>
    <t>И.П.Медведев</t>
  </si>
  <si>
    <t>146 от 01.03.06</t>
  </si>
  <si>
    <t>И.П.Иващенко</t>
  </si>
  <si>
    <t>147 от 01.03.06</t>
  </si>
  <si>
    <t>И.П.Качаев</t>
  </si>
  <si>
    <t>148 от 01.03.06</t>
  </si>
  <si>
    <t>И.П.Бугаева</t>
  </si>
  <si>
    <t>150 от 01.03.06</t>
  </si>
  <si>
    <t>И.П.Чуракова</t>
  </si>
  <si>
    <t>151 от 01.03.06</t>
  </si>
  <si>
    <t>И.П.Злобина</t>
  </si>
  <si>
    <t>152 от 01.03.06</t>
  </si>
  <si>
    <t>И.П.Лунева</t>
  </si>
  <si>
    <t>154 от 01.03.06</t>
  </si>
  <si>
    <t>И.П.Сафронов</t>
  </si>
  <si>
    <t>155 от 01.03.06</t>
  </si>
  <si>
    <t>И.П.Зубрицкая</t>
  </si>
  <si>
    <t>156 от 01.03.06</t>
  </si>
  <si>
    <t>И.П.Кретов</t>
  </si>
  <si>
    <t>158 от 01.03.06</t>
  </si>
  <si>
    <t xml:space="preserve">Красноярск энергосбыт </t>
  </si>
  <si>
    <t>161 от 01.03.06</t>
  </si>
  <si>
    <t>И.П.Петруня</t>
  </si>
  <si>
    <t>162 от 01.03.06</t>
  </si>
  <si>
    <t>И.П.Качанов</t>
  </si>
  <si>
    <t>163 от 01.03.06</t>
  </si>
  <si>
    <t>И.П.Циулин</t>
  </si>
  <si>
    <t>164 от 01.03.06</t>
  </si>
  <si>
    <t>И.П.Петриченко</t>
  </si>
  <si>
    <t>165 от 01.03.06</t>
  </si>
  <si>
    <t>И.П.Чураков</t>
  </si>
  <si>
    <t>168 от 01.03.06</t>
  </si>
  <si>
    <t>И.П.Антоник</t>
  </si>
  <si>
    <t>170 от 01.03.06</t>
  </si>
  <si>
    <t>ООО"Каскад-С"</t>
  </si>
  <si>
    <t>171 от 01.03.06</t>
  </si>
  <si>
    <t>ОООПКФ "Аверс"</t>
  </si>
  <si>
    <t>173 от 01.03.06</t>
  </si>
  <si>
    <t>ООО "Визит"</t>
  </si>
  <si>
    <t>175 от 01.03.06</t>
  </si>
  <si>
    <t>ЗАО "Сибирь"</t>
  </si>
  <si>
    <t>177 от 01.03.06</t>
  </si>
  <si>
    <t>ООО ТЗФ "Турист"</t>
  </si>
  <si>
    <t>178 от 01.03.06</t>
  </si>
  <si>
    <t>И.П.Арыкова</t>
  </si>
  <si>
    <t>184 от  01.03.06</t>
  </si>
  <si>
    <t>АИКБ "Енисейский объединенный банк"(ЗАО)</t>
  </si>
  <si>
    <t>185 от 01.03.06</t>
  </si>
  <si>
    <t>ООО ТП "Дом Куприяна"</t>
  </si>
  <si>
    <t>187 от 01.03.06</t>
  </si>
  <si>
    <t>И.П.Келлер</t>
  </si>
  <si>
    <t>И.П. Вертепрахова Г.И.</t>
  </si>
  <si>
    <t>189 от 01.03.06</t>
  </si>
  <si>
    <t>ООО "ДОФа"</t>
  </si>
  <si>
    <t>193 от01.0306</t>
  </si>
  <si>
    <t>Садовое общество "Сады ДРСУ-5"</t>
  </si>
  <si>
    <t>194 от 15.05.06</t>
  </si>
  <si>
    <t>Садовое общество "Березовая роща"</t>
  </si>
  <si>
    <t>195 от 15.05.06</t>
  </si>
  <si>
    <t>ОАО"РЖД"Филиал красноярская железная дорога</t>
  </si>
  <si>
    <t>196 от 15.05.06</t>
  </si>
  <si>
    <t>Садовое общество Лесник</t>
  </si>
  <si>
    <t>205 от 13. 06.06</t>
  </si>
  <si>
    <t>И.П.Черкашин</t>
  </si>
  <si>
    <t>206 от 01.10.06</t>
  </si>
  <si>
    <t xml:space="preserve">И.П. Баланенко </t>
  </si>
  <si>
    <t>215 от 26.07.06</t>
  </si>
  <si>
    <t>КРО ОО "ВОА"</t>
  </si>
  <si>
    <t>95 от 01.03.06</t>
  </si>
  <si>
    <t>ООО "Полюс"</t>
  </si>
  <si>
    <t>221 от 01.09.06</t>
  </si>
  <si>
    <t>ООО "Фларетов ключ"</t>
  </si>
  <si>
    <t>223 от 08.08.06</t>
  </si>
  <si>
    <t>И.П.Новицкая  Б. проезд 1</t>
  </si>
  <si>
    <t>226 от 19.09..06</t>
  </si>
  <si>
    <t>ФГУП УС ГУФСИН Р ПО Красноярскому краю, ул Дуговая</t>
  </si>
  <si>
    <t>228 от 01.10.06</t>
  </si>
  <si>
    <t>И.П.Лапихина</t>
  </si>
  <si>
    <t>231 от24.10.06</t>
  </si>
  <si>
    <t>И.П.Петровский</t>
  </si>
  <si>
    <t>232 от01.11.06</t>
  </si>
  <si>
    <t>ООО "Дивногорсклифт"</t>
  </si>
  <si>
    <t>236 от 30.11.06</t>
  </si>
  <si>
    <t>Компания "2-А2</t>
  </si>
  <si>
    <t>238 от 01.12.06</t>
  </si>
  <si>
    <t>И.П.Сиваков</t>
  </si>
  <si>
    <t>241 от 01.12.06</t>
  </si>
  <si>
    <t>И.П.Голощапова Л.Н.</t>
  </si>
  <si>
    <t>242 от 10.01.07</t>
  </si>
  <si>
    <t>Нагайбекова</t>
  </si>
  <si>
    <t>243 от 10.01.07</t>
  </si>
  <si>
    <t>И.П.Скворцова</t>
  </si>
  <si>
    <t>255 от01.06.07</t>
  </si>
  <si>
    <t>ООО "Сосны"</t>
  </si>
  <si>
    <t>256 от01.07.07</t>
  </si>
  <si>
    <t>Гудин А.Д</t>
  </si>
  <si>
    <t>259 от 20.07.07</t>
  </si>
  <si>
    <t>ООО "Юность"</t>
  </si>
  <si>
    <t>260 от20.06.07</t>
  </si>
  <si>
    <t>И.П.Яндушкин</t>
  </si>
  <si>
    <t>261 от 01.07.09</t>
  </si>
  <si>
    <t>ООО "Группа Компаний Красноярская Химическая Компания"</t>
  </si>
  <si>
    <t>263 от01.01.07</t>
  </si>
  <si>
    <t>ЗАО "Авангард-Связь"</t>
  </si>
  <si>
    <t>266 от 01.04.09</t>
  </si>
  <si>
    <t>И.П.Сакович</t>
  </si>
  <si>
    <t>268 от 20.10.07</t>
  </si>
  <si>
    <t>"Енисейский банк" 30 лет Победы,7</t>
  </si>
  <si>
    <t>270 от01.01.07</t>
  </si>
  <si>
    <t>Павлов Чкалова,63</t>
  </si>
  <si>
    <t>271 от01.01.07</t>
  </si>
  <si>
    <t>И.П.Малыгаев</t>
  </si>
  <si>
    <t>272 от 08.11.07</t>
  </si>
  <si>
    <t>И.П.Панченко</t>
  </si>
  <si>
    <t>279 от 29.10.07</t>
  </si>
  <si>
    <t>И.П.Потылицина</t>
  </si>
  <si>
    <t>286 от 01.03.08</t>
  </si>
  <si>
    <t>И.П.Керимов а.а.</t>
  </si>
  <si>
    <t>287 от 17.03.08</t>
  </si>
  <si>
    <t>Лагутин ю.А.</t>
  </si>
  <si>
    <t>293 от 06.0508</t>
  </si>
  <si>
    <t>И.П.Авдохин</t>
  </si>
  <si>
    <t>295 от 12.0508</t>
  </si>
  <si>
    <t>ООО "Техномир"</t>
  </si>
  <si>
    <t>296 от 12.0508</t>
  </si>
  <si>
    <t>Гасюль</t>
  </si>
  <si>
    <t>298 от 12.05.09</t>
  </si>
  <si>
    <t>И.П.Видинидов</t>
  </si>
  <si>
    <t>242 от 10.01.08</t>
  </si>
  <si>
    <t>Тотмина</t>
  </si>
  <si>
    <t>301 от 16.06.09</t>
  </si>
  <si>
    <t>И.П.Поломко</t>
  </si>
  <si>
    <t>304 от 08.07.08</t>
  </si>
  <si>
    <t>ООО СК Инвест</t>
  </si>
  <si>
    <t>309 от 01.11.08</t>
  </si>
  <si>
    <t>ООО "Енисейтерминалнефть"</t>
  </si>
  <si>
    <t>311 от 23.12.08</t>
  </si>
  <si>
    <t>И.П.Васильев</t>
  </si>
  <si>
    <t>313 от 10.12.09</t>
  </si>
  <si>
    <t>И.П.Арыкова,</t>
  </si>
  <si>
    <t>314 от 27.10.08</t>
  </si>
  <si>
    <t>ООО "Белоснежка"</t>
  </si>
  <si>
    <t>315 от 01.01.09</t>
  </si>
  <si>
    <t>И.П.Вершинина</t>
  </si>
  <si>
    <t>316 от 24.12.09</t>
  </si>
  <si>
    <t>ООО "Орион_М"</t>
  </si>
  <si>
    <t>319 от 12.05.09</t>
  </si>
  <si>
    <t>Графов</t>
  </si>
  <si>
    <t>320 от 15.05.09</t>
  </si>
  <si>
    <t>321 от 09.02.09</t>
  </si>
  <si>
    <t>ВасильевИ.Ю.</t>
  </si>
  <si>
    <t>322 от 01.01.09</t>
  </si>
  <si>
    <t>И.П.Ткаченко</t>
  </si>
  <si>
    <t>334 от 12.02.10</t>
  </si>
  <si>
    <t>Мамедов</t>
  </si>
  <si>
    <t>335 от 20.02.10</t>
  </si>
  <si>
    <t>ООО "Красноярск-СИГНАЛ</t>
  </si>
  <si>
    <t>336 от 01.04.2010</t>
  </si>
  <si>
    <t>ООО Автоспецтехника</t>
  </si>
  <si>
    <t>337 от 01.02.2010</t>
  </si>
  <si>
    <t>338 от 01.02.2010</t>
  </si>
  <si>
    <t>ООО ПСК "Монолит"</t>
  </si>
  <si>
    <t>340 от 01.01.11</t>
  </si>
  <si>
    <t>ООО СК ИНВЕСТ</t>
  </si>
  <si>
    <t>341 от 01.06.10</t>
  </si>
  <si>
    <t>Дьякова И.А</t>
  </si>
  <si>
    <t>342 от 10.06.10</t>
  </si>
  <si>
    <t>ООО ЖЕУ№1</t>
  </si>
  <si>
    <t>343 от 01.07.10</t>
  </si>
  <si>
    <t>ООО "Свежие продукты"</t>
  </si>
  <si>
    <t>345 от 01.06.10</t>
  </si>
  <si>
    <t>ЗАО ТЕЛЕМАКС</t>
  </si>
  <si>
    <t>346 от 01.08.10</t>
  </si>
  <si>
    <t>Быкова М.В</t>
  </si>
  <si>
    <t>347 от 01.06.10</t>
  </si>
  <si>
    <t>ООО ЛМЗ СКАД</t>
  </si>
  <si>
    <t>348 от 01.09.10</t>
  </si>
  <si>
    <t>Косычева Е.В</t>
  </si>
  <si>
    <t>349 от 23.08.10</t>
  </si>
  <si>
    <t>ООО "Чистый город"</t>
  </si>
  <si>
    <t>350 от 01.09.10</t>
  </si>
  <si>
    <t>И.П. Потылицына</t>
  </si>
  <si>
    <t>351 от 01.09.10</t>
  </si>
  <si>
    <t>ООО "Кирам"</t>
  </si>
  <si>
    <t>354 от 21.10.10</t>
  </si>
  <si>
    <t xml:space="preserve">И.П.Гавриленко </t>
  </si>
  <si>
    <t>355 от 01.11.10</t>
  </si>
  <si>
    <t>Местная провославная религиозная организация</t>
  </si>
  <si>
    <t>357 от 01.10.10</t>
  </si>
  <si>
    <t>ООО "Веста"</t>
  </si>
  <si>
    <t>358 от 01.11.10</t>
  </si>
  <si>
    <t xml:space="preserve">ООО ПСК "Сибстроймонтаж" </t>
  </si>
  <si>
    <t xml:space="preserve">355 от 27.10.10 </t>
  </si>
  <si>
    <t>Главный бухгалтер</t>
  </si>
  <si>
    <t>Н.Н.Мордовская</t>
  </si>
  <si>
    <t>исп. Горева</t>
  </si>
</sst>
</file>

<file path=xl/styles.xml><?xml version="1.0" encoding="utf-8"?>
<styleSheet xmlns="http://schemas.openxmlformats.org/spreadsheetml/2006/main">
  <fonts count="11">
    <font>
      <sz val="10"/>
      <name val="Arial Cyr"/>
      <charset val="204"/>
    </font>
    <font>
      <sz val="11"/>
      <color indexed="8"/>
      <name val="Calibri"/>
      <family val="2"/>
      <charset val="204"/>
    </font>
    <font>
      <sz val="8"/>
      <name val="Arial Cyr"/>
      <charset val="204"/>
    </font>
    <font>
      <b/>
      <sz val="14"/>
      <name val="Times New Roman"/>
      <family val="1"/>
      <charset val="204"/>
    </font>
    <font>
      <sz val="14"/>
      <name val="Times New Roman"/>
      <family val="1"/>
      <charset val="204"/>
    </font>
    <font>
      <b/>
      <sz val="16"/>
      <name val="Times New Roman"/>
      <family val="1"/>
      <charset val="204"/>
    </font>
    <font>
      <sz val="10"/>
      <name val="Times New Roman"/>
      <family val="1"/>
      <charset val="204"/>
    </font>
    <font>
      <sz val="12"/>
      <name val="Times New Roman"/>
      <family val="1"/>
      <charset val="204"/>
    </font>
    <font>
      <b/>
      <sz val="10"/>
      <name val="Times New Roman"/>
      <family val="1"/>
      <charset val="204"/>
    </font>
    <font>
      <b/>
      <sz val="12"/>
      <name val="Times New Roman"/>
      <family val="1"/>
      <charset val="204"/>
    </font>
    <font>
      <b/>
      <sz val="12"/>
      <color rgb="FFFF0000"/>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103">
    <xf numFmtId="0" fontId="0" fillId="0" borderId="0" xfId="0"/>
    <xf numFmtId="0" fontId="6" fillId="0" borderId="0" xfId="0" applyFont="1"/>
    <xf numFmtId="0" fontId="7" fillId="0" borderId="0" xfId="0" applyFont="1"/>
    <xf numFmtId="0" fontId="8" fillId="0" borderId="0" xfId="0" applyFont="1"/>
    <xf numFmtId="0" fontId="6" fillId="0" borderId="0" xfId="0" applyFont="1" applyAlignment="1">
      <alignment wrapText="1"/>
    </xf>
    <xf numFmtId="0" fontId="4" fillId="0" borderId="0" xfId="0" applyFont="1" applyAlignment="1">
      <alignment wrapText="1"/>
    </xf>
    <xf numFmtId="0" fontId="3" fillId="0" borderId="0" xfId="0" applyFont="1" applyFill="1" applyAlignment="1">
      <alignment horizontal="right"/>
    </xf>
    <xf numFmtId="0" fontId="6" fillId="0" borderId="0" xfId="0" applyFont="1" applyFill="1"/>
    <xf numFmtId="0" fontId="7" fillId="0" borderId="0" xfId="0" applyFont="1" applyAlignment="1">
      <alignment horizontal="center"/>
    </xf>
    <xf numFmtId="0" fontId="3" fillId="0" borderId="0" xfId="0" applyFont="1" applyAlignment="1"/>
    <xf numFmtId="0" fontId="9" fillId="0" borderId="0" xfId="0" applyFont="1" applyAlignment="1">
      <alignment horizontal="center"/>
    </xf>
    <xf numFmtId="0" fontId="7" fillId="0" borderId="12" xfId="0" applyFont="1" applyBorder="1"/>
    <xf numFmtId="0" fontId="7" fillId="0" borderId="0" xfId="0" applyFont="1" applyBorder="1"/>
    <xf numFmtId="0" fontId="9" fillId="0" borderId="18" xfId="0" applyFont="1" applyBorder="1" applyAlignment="1">
      <alignment horizontal="center" wrapText="1"/>
    </xf>
    <xf numFmtId="0" fontId="7" fillId="0" borderId="0" xfId="0" applyFont="1" applyBorder="1" applyAlignment="1">
      <alignment horizontal="center"/>
    </xf>
    <xf numFmtId="0" fontId="7" fillId="0" borderId="18" xfId="0" applyFont="1" applyBorder="1"/>
    <xf numFmtId="0" fontId="7" fillId="0" borderId="18" xfId="0" applyFont="1" applyBorder="1" applyAlignment="1">
      <alignment horizontal="center"/>
    </xf>
    <xf numFmtId="0" fontId="9" fillId="0" borderId="18" xfId="0" applyFont="1" applyBorder="1" applyAlignment="1">
      <alignment horizontal="center"/>
    </xf>
    <xf numFmtId="0" fontId="7" fillId="0" borderId="19" xfId="0" applyFont="1" applyBorder="1"/>
    <xf numFmtId="0" fontId="7" fillId="0" borderId="19" xfId="0" applyFont="1" applyBorder="1" applyAlignment="1">
      <alignment horizontal="center"/>
    </xf>
    <xf numFmtId="0" fontId="9" fillId="0" borderId="19" xfId="0" applyFont="1" applyBorder="1" applyAlignment="1">
      <alignment horizontal="center"/>
    </xf>
    <xf numFmtId="0" fontId="9" fillId="0" borderId="19" xfId="0" applyFont="1" applyBorder="1" applyAlignment="1">
      <alignment horizontal="center" wrapText="1"/>
    </xf>
    <xf numFmtId="1" fontId="9" fillId="0" borderId="20" xfId="0" applyNumberFormat="1" applyFont="1" applyBorder="1" applyAlignment="1">
      <alignment horizontal="center" wrapText="1"/>
    </xf>
    <xf numFmtId="1" fontId="9" fillId="0" borderId="19" xfId="0" applyNumberFormat="1" applyFont="1" applyBorder="1" applyAlignment="1">
      <alignment horizontal="center" wrapText="1"/>
    </xf>
    <xf numFmtId="0" fontId="7" fillId="0" borderId="21" xfId="0" applyFont="1" applyBorder="1"/>
    <xf numFmtId="0" fontId="7" fillId="0" borderId="21" xfId="0" applyFont="1" applyBorder="1" applyAlignment="1">
      <alignment horizontal="center"/>
    </xf>
    <xf numFmtId="0" fontId="9" fillId="0" borderId="21" xfId="0" applyFont="1" applyBorder="1" applyAlignment="1">
      <alignment horizontal="center"/>
    </xf>
    <xf numFmtId="0" fontId="9" fillId="0" borderId="21" xfId="0" applyFont="1" applyBorder="1" applyAlignment="1">
      <alignment horizontal="center" wrapText="1"/>
    </xf>
    <xf numFmtId="0" fontId="9" fillId="0" borderId="22" xfId="0" applyFont="1" applyBorder="1" applyAlignment="1">
      <alignment horizontal="center" wrapText="1"/>
    </xf>
    <xf numFmtId="0" fontId="10" fillId="0" borderId="22" xfId="0" applyFont="1" applyFill="1" applyBorder="1" applyAlignment="1">
      <alignment horizontal="center" wrapText="1"/>
    </xf>
    <xf numFmtId="0" fontId="10" fillId="0" borderId="21" xfId="0" applyFont="1" applyFill="1" applyBorder="1" applyAlignment="1">
      <alignment horizontal="center" wrapText="1"/>
    </xf>
    <xf numFmtId="0" fontId="9" fillId="0" borderId="22" xfId="0" applyFont="1" applyFill="1" applyBorder="1" applyAlignment="1">
      <alignment horizontal="center" wrapText="1"/>
    </xf>
    <xf numFmtId="0" fontId="9" fillId="0" borderId="21" xfId="0" applyFont="1" applyFill="1" applyBorder="1" applyAlignment="1">
      <alignment horizontal="center" wrapText="1"/>
    </xf>
    <xf numFmtId="0" fontId="7" fillId="0" borderId="23" xfId="0" applyFont="1" applyBorder="1"/>
    <xf numFmtId="0" fontId="7" fillId="0" borderId="23" xfId="0" applyFont="1" applyBorder="1" applyAlignment="1">
      <alignment horizontal="center"/>
    </xf>
    <xf numFmtId="0" fontId="9" fillId="0" borderId="23" xfId="0" applyFont="1" applyBorder="1" applyAlignment="1">
      <alignment horizontal="center"/>
    </xf>
    <xf numFmtId="0" fontId="9" fillId="0" borderId="23" xfId="0" applyFont="1" applyBorder="1" applyAlignment="1">
      <alignment horizontal="center" wrapText="1"/>
    </xf>
    <xf numFmtId="0" fontId="9" fillId="0" borderId="23" xfId="0" applyFont="1" applyFill="1" applyBorder="1" applyAlignment="1">
      <alignment horizontal="center" wrapText="1"/>
    </xf>
    <xf numFmtId="0" fontId="10" fillId="0" borderId="23" xfId="0" applyFont="1" applyFill="1" applyBorder="1" applyAlignment="1">
      <alignment horizontal="center" wrapText="1"/>
    </xf>
    <xf numFmtId="1" fontId="9" fillId="0" borderId="21" xfId="0" applyNumberFormat="1" applyFont="1" applyBorder="1" applyAlignment="1">
      <alignment horizontal="center" wrapText="1"/>
    </xf>
    <xf numFmtId="1" fontId="7" fillId="0" borderId="21" xfId="0" applyNumberFormat="1" applyFont="1" applyBorder="1" applyAlignment="1">
      <alignment horizontal="center" wrapText="1"/>
    </xf>
    <xf numFmtId="1" fontId="7" fillId="0" borderId="21" xfId="0" applyNumberFormat="1" applyFont="1" applyBorder="1" applyAlignment="1">
      <alignment horizontal="center"/>
    </xf>
    <xf numFmtId="1" fontId="7" fillId="0" borderId="12" xfId="0" applyNumberFormat="1" applyFont="1" applyBorder="1"/>
    <xf numFmtId="1" fontId="7" fillId="0" borderId="0" xfId="0" applyNumberFormat="1" applyFont="1" applyBorder="1"/>
    <xf numFmtId="0" fontId="7" fillId="0" borderId="21" xfId="0" applyFont="1" applyBorder="1" applyAlignment="1">
      <alignment wrapText="1"/>
    </xf>
    <xf numFmtId="0" fontId="7" fillId="0" borderId="24" xfId="0" applyFont="1" applyBorder="1" applyAlignment="1">
      <alignment wrapText="1"/>
    </xf>
    <xf numFmtId="0" fontId="7" fillId="0" borderId="24" xfId="0" applyFont="1" applyBorder="1" applyAlignment="1">
      <alignment horizontal="center"/>
    </xf>
    <xf numFmtId="1" fontId="7" fillId="0" borderId="23" xfId="0" applyNumberFormat="1" applyFont="1" applyBorder="1" applyAlignment="1">
      <alignment horizontal="center" wrapText="1"/>
    </xf>
    <xf numFmtId="1" fontId="9" fillId="0" borderId="23" xfId="0" applyNumberFormat="1" applyFont="1" applyBorder="1" applyAlignment="1">
      <alignment horizontal="center" wrapText="1"/>
    </xf>
    <xf numFmtId="1" fontId="7" fillId="0" borderId="23" xfId="0" applyNumberFormat="1" applyFont="1" applyBorder="1" applyAlignment="1">
      <alignment horizontal="center"/>
    </xf>
    <xf numFmtId="0" fontId="9" fillId="0" borderId="21" xfId="0" applyFont="1" applyBorder="1"/>
    <xf numFmtId="1" fontId="9" fillId="0" borderId="21" xfId="0" applyNumberFormat="1" applyFont="1" applyBorder="1" applyAlignment="1">
      <alignment horizontal="center" vertical="center"/>
    </xf>
    <xf numFmtId="0" fontId="7" fillId="0" borderId="23" xfId="0" applyFont="1" applyBorder="1" applyAlignment="1">
      <alignment horizontal="center" vertical="center"/>
    </xf>
    <xf numFmtId="1" fontId="7" fillId="0" borderId="21" xfId="0" applyNumberFormat="1" applyFont="1" applyBorder="1" applyAlignment="1">
      <alignment horizontal="center" vertical="center"/>
    </xf>
    <xf numFmtId="0" fontId="7" fillId="0" borderId="21" xfId="0" applyFont="1" applyBorder="1" applyAlignment="1">
      <alignment horizontal="center" vertical="center"/>
    </xf>
    <xf numFmtId="14" fontId="7" fillId="0" borderId="21" xfId="0" applyNumberFormat="1" applyFont="1" applyBorder="1" applyAlignment="1">
      <alignment horizontal="center"/>
    </xf>
    <xf numFmtId="0" fontId="7" fillId="0" borderId="21" xfId="0" applyFont="1" applyFill="1" applyBorder="1"/>
    <xf numFmtId="0" fontId="7" fillId="0" borderId="21" xfId="0" applyFont="1" applyBorder="1" applyAlignment="1">
      <alignment horizontal="center" vertical="center" wrapText="1"/>
    </xf>
    <xf numFmtId="0" fontId="7" fillId="0" borderId="24" xfId="0" applyFont="1" applyFill="1" applyBorder="1"/>
    <xf numFmtId="0" fontId="7" fillId="0" borderId="24" xfId="0" applyFont="1" applyBorder="1" applyAlignment="1">
      <alignment horizontal="center" vertical="center"/>
    </xf>
    <xf numFmtId="0" fontId="7" fillId="0" borderId="4" xfId="0" applyFont="1" applyBorder="1"/>
    <xf numFmtId="1" fontId="7" fillId="0" borderId="24" xfId="0" applyNumberFormat="1" applyFont="1" applyBorder="1" applyAlignment="1">
      <alignment horizontal="center" vertical="center"/>
    </xf>
    <xf numFmtId="0" fontId="7" fillId="0" borderId="25" xfId="0" applyFont="1" applyBorder="1"/>
    <xf numFmtId="0" fontId="7" fillId="0" borderId="24" xfId="0" applyFont="1" applyBorder="1"/>
    <xf numFmtId="0" fontId="7" fillId="0" borderId="22" xfId="0" applyFont="1" applyFill="1" applyBorder="1"/>
    <xf numFmtId="0" fontId="7" fillId="0" borderId="22" xfId="0" applyFont="1" applyBorder="1" applyAlignment="1">
      <alignment wrapText="1"/>
    </xf>
    <xf numFmtId="0" fontId="7" fillId="0" borderId="22" xfId="0" applyFont="1" applyBorder="1"/>
    <xf numFmtId="1" fontId="7" fillId="0" borderId="24" xfId="0" applyNumberFormat="1" applyFont="1" applyBorder="1" applyAlignment="1">
      <alignment horizontal="center"/>
    </xf>
    <xf numFmtId="0" fontId="7" fillId="0" borderId="17" xfId="0" applyFont="1" applyBorder="1"/>
    <xf numFmtId="0" fontId="7" fillId="0" borderId="17" xfId="0" applyFont="1" applyBorder="1" applyAlignment="1">
      <alignment horizontal="center"/>
    </xf>
    <xf numFmtId="1" fontId="7" fillId="0" borderId="17" xfId="0" applyNumberFormat="1" applyFont="1" applyBorder="1" applyAlignment="1">
      <alignment horizontal="center"/>
    </xf>
    <xf numFmtId="1" fontId="7" fillId="0" borderId="26" xfId="0" applyNumberFormat="1" applyFont="1" applyBorder="1" applyAlignment="1">
      <alignment horizontal="center"/>
    </xf>
    <xf numFmtId="0" fontId="9" fillId="0" borderId="0" xfId="0" applyFont="1" applyBorder="1"/>
    <xf numFmtId="0" fontId="9" fillId="0" borderId="0" xfId="0" applyFont="1" applyBorder="1" applyAlignment="1">
      <alignment horizontal="center"/>
    </xf>
    <xf numFmtId="1" fontId="9" fillId="0" borderId="0" xfId="0" applyNumberFormat="1" applyFont="1" applyBorder="1" applyAlignment="1">
      <alignment horizontal="center"/>
    </xf>
    <xf numFmtId="1" fontId="7" fillId="0" borderId="0" xfId="0" applyNumberFormat="1" applyFont="1"/>
    <xf numFmtId="0" fontId="7" fillId="2" borderId="0" xfId="0" applyFont="1" applyFill="1" applyBorder="1" applyAlignment="1" applyProtection="1">
      <alignment horizontal="left" wrapText="1"/>
    </xf>
    <xf numFmtId="0" fontId="5" fillId="3" borderId="1" xfId="0" applyFont="1" applyFill="1" applyBorder="1" applyAlignment="1">
      <alignment horizontal="center" wrapText="1"/>
    </xf>
    <xf numFmtId="0" fontId="5" fillId="3" borderId="2" xfId="0" applyFont="1" applyFill="1" applyBorder="1" applyAlignment="1">
      <alignment horizontal="center" wrapText="1"/>
    </xf>
    <xf numFmtId="0" fontId="5" fillId="3" borderId="3" xfId="0" applyFont="1" applyFill="1" applyBorder="1" applyAlignment="1">
      <alignment horizontal="center" wrapTex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5" fillId="0" borderId="2" xfId="0" applyFont="1" applyFill="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left" wrapText="1"/>
    </xf>
    <xf numFmtId="0" fontId="6" fillId="0" borderId="0" xfId="0" applyFont="1" applyBorder="1" applyAlignment="1">
      <alignment horizontal="left" wrapText="1"/>
    </xf>
    <xf numFmtId="0" fontId="6" fillId="0" borderId="8" xfId="0" applyFont="1" applyBorder="1" applyAlignment="1">
      <alignment horizontal="left" vertical="center" wrapText="1"/>
    </xf>
    <xf numFmtId="0" fontId="9" fillId="0" borderId="1" xfId="0" applyFont="1" applyBorder="1" applyAlignment="1">
      <alignment horizontal="center" wrapText="1"/>
    </xf>
    <xf numFmtId="0" fontId="9" fillId="0" borderId="3" xfId="0" applyFont="1" applyBorder="1" applyAlignment="1">
      <alignment horizontal="center" wrapText="1"/>
    </xf>
    <xf numFmtId="0" fontId="3" fillId="0" borderId="0" xfId="0" applyFont="1" applyAlignment="1">
      <alignment horizontal="center"/>
    </xf>
    <xf numFmtId="0" fontId="9" fillId="0" borderId="9" xfId="0" applyFont="1" applyBorder="1" applyAlignment="1">
      <alignment horizontal="center"/>
    </xf>
    <xf numFmtId="0" fontId="9" fillId="0" borderId="13" xfId="0" applyFont="1" applyBorder="1" applyAlignment="1">
      <alignment horizontal="center"/>
    </xf>
    <xf numFmtId="0" fontId="9" fillId="0" borderId="17" xfId="0" applyFont="1" applyBorder="1" applyAlignment="1">
      <alignment horizontal="center"/>
    </xf>
    <xf numFmtId="0" fontId="9" fillId="0" borderId="9" xfId="0" applyFont="1" applyBorder="1" applyAlignment="1">
      <alignment horizontal="center" wrapText="1"/>
    </xf>
    <xf numFmtId="0" fontId="9" fillId="0" borderId="13" xfId="0" applyFont="1" applyBorder="1" applyAlignment="1">
      <alignment horizontal="center" wrapText="1"/>
    </xf>
    <xf numFmtId="0" fontId="9" fillId="0" borderId="17" xfId="0" applyFont="1" applyBorder="1" applyAlignment="1">
      <alignment horizontal="center" wrapText="1"/>
    </xf>
    <xf numFmtId="0" fontId="9" fillId="0" borderId="10" xfId="0" applyFont="1" applyBorder="1" applyAlignment="1">
      <alignment horizontal="center" wrapText="1"/>
    </xf>
    <xf numFmtId="0" fontId="9" fillId="0" borderId="11" xfId="0" applyFont="1" applyBorder="1" applyAlignment="1">
      <alignment horizontal="center" wrapText="1"/>
    </xf>
    <xf numFmtId="0" fontId="9" fillId="0" borderId="12" xfId="0" applyFont="1" applyBorder="1" applyAlignment="1">
      <alignment horizontal="center" wrapText="1"/>
    </xf>
    <xf numFmtId="0" fontId="9" fillId="0" borderId="14" xfId="0" applyFont="1" applyBorder="1" applyAlignment="1">
      <alignment horizontal="center" wrapText="1"/>
    </xf>
    <xf numFmtId="0" fontId="9" fillId="0" borderId="15" xfId="0" applyFont="1" applyBorder="1" applyAlignment="1">
      <alignment horizontal="center" wrapText="1"/>
    </xf>
    <xf numFmtId="0" fontId="9" fillId="0" borderId="16" xfId="0" applyFont="1" applyBorder="1" applyAlignment="1">
      <alignment horizontal="center" wrapText="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6;&#1045;&#1043;/&#1044;&#1054;&#1050;&#1059;&#1052;&#1045;&#1053;&#1058;&#1067;/&#1060;&#1057;&#1058;%202011/&#1089;&#1058;&#1040;&#1053;&#1044;&#1040;&#1056;&#1058;&#1067;%20&#1056;&#1040;&#1057;&#1050;&#1056;&#1067;&#1058;&#1048;&#1071;%20&#1048;&#1053;&#1060;&#1054;&#1056;&#1052;&#1040;&#1062;&#1048;&#1048;/JKH.OPEN.INFO.HVS2(v2.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Титульный"/>
      <sheetName val="Список листов"/>
      <sheetName val="ХВС цены"/>
      <sheetName val="ХВС характеристики"/>
      <sheetName val="ХВС инвестиции"/>
      <sheetName val="ХВС доступ"/>
      <sheetName val="ХВС показатели"/>
      <sheetName val="Проверка"/>
      <sheetName val="REESTR_START"/>
      <sheetName val="REESTR_ORG"/>
      <sheetName val="REESTR"/>
      <sheetName val="TEHSHEET"/>
      <sheetName val="tech"/>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9">
          <cell r="B19" t="str">
            <v>Оказание услуг в сфере водоснабжения</v>
          </cell>
        </row>
        <row r="20">
          <cell r="B20" t="str">
            <v>Оказание услуг в сфере водоснабжения и очистки сточных вод</v>
          </cell>
        </row>
        <row r="21">
          <cell r="B21" t="str">
            <v>Транспортировка воды</v>
          </cell>
        </row>
        <row r="22">
          <cell r="B22" t="str">
            <v>Оказание услуг в сфере водоснабжения и транспортировка воды</v>
          </cell>
        </row>
        <row r="23">
          <cell r="B23" t="str">
            <v>Оказание услуг в сфере водоснабжения и очистки сточных вод, транспортировка воды</v>
          </cell>
        </row>
      </sheetData>
      <sheetData sheetId="1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5"/>
  <dimension ref="A1:N18"/>
  <sheetViews>
    <sheetView tabSelected="1" view="pageBreakPreview" topLeftCell="A2" zoomScaleNormal="100" zoomScaleSheetLayoutView="100" workbookViewId="0">
      <selection activeCell="B3" sqref="B3:I3"/>
    </sheetView>
  </sheetViews>
  <sheetFormatPr defaultRowHeight="12.75"/>
  <cols>
    <col min="1" max="1" width="6.28515625" style="1" customWidth="1"/>
    <col min="2" max="2" width="13.7109375" style="1" customWidth="1"/>
    <col min="3" max="16384" width="9.140625" style="1"/>
  </cols>
  <sheetData>
    <row r="1" spans="1:11" ht="18.75">
      <c r="H1" s="7"/>
      <c r="I1" s="6" t="s">
        <v>3</v>
      </c>
    </row>
    <row r="2" spans="1:11" ht="19.5" thickBot="1">
      <c r="H2" s="7"/>
      <c r="I2" s="6"/>
    </row>
    <row r="3" spans="1:11" ht="37.5" customHeight="1" thickBot="1">
      <c r="B3" s="77" t="s">
        <v>4</v>
      </c>
      <c r="C3" s="78"/>
      <c r="D3" s="78"/>
      <c r="E3" s="78"/>
      <c r="F3" s="78"/>
      <c r="G3" s="78"/>
      <c r="H3" s="78"/>
      <c r="I3" s="79"/>
      <c r="J3" s="3"/>
    </row>
    <row r="4" spans="1:11" ht="25.9" customHeight="1" thickBot="1">
      <c r="B4" s="83" t="s">
        <v>5</v>
      </c>
      <c r="C4" s="83"/>
      <c r="D4" s="83"/>
      <c r="E4" s="83"/>
      <c r="F4" s="83"/>
      <c r="G4" s="83"/>
      <c r="H4" s="83"/>
      <c r="I4" s="83"/>
      <c r="J4" s="3"/>
    </row>
    <row r="5" spans="1:11">
      <c r="B5" s="84"/>
      <c r="C5" s="84"/>
      <c r="D5" s="84"/>
      <c r="E5" s="84"/>
      <c r="F5" s="84"/>
      <c r="G5" s="84"/>
      <c r="H5" s="84"/>
      <c r="I5" s="84"/>
    </row>
    <row r="6" spans="1:11">
      <c r="B6" s="4"/>
      <c r="C6" s="4"/>
      <c r="D6" s="4"/>
      <c r="E6" s="4"/>
      <c r="F6" s="4"/>
      <c r="G6" s="4"/>
      <c r="H6" s="4"/>
      <c r="I6" s="4"/>
    </row>
    <row r="7" spans="1:11" ht="39" customHeight="1">
      <c r="B7" s="80" t="s">
        <v>0</v>
      </c>
      <c r="C7" s="81"/>
      <c r="D7" s="81"/>
      <c r="E7" s="81"/>
      <c r="F7" s="81"/>
      <c r="G7" s="81"/>
      <c r="H7" s="81"/>
      <c r="I7" s="82"/>
    </row>
    <row r="8" spans="1:11" ht="47.25" customHeight="1">
      <c r="B8" s="85" t="s">
        <v>6</v>
      </c>
      <c r="C8" s="85"/>
      <c r="D8" s="85"/>
      <c r="E8" s="85"/>
      <c r="F8" s="85"/>
      <c r="G8" s="85"/>
      <c r="H8" s="85"/>
      <c r="I8" s="85"/>
    </row>
    <row r="9" spans="1:11" ht="151.5" customHeight="1">
      <c r="B9" s="86"/>
      <c r="C9" s="86"/>
      <c r="D9" s="86"/>
      <c r="E9" s="86"/>
      <c r="F9" s="86"/>
      <c r="G9" s="86"/>
      <c r="H9" s="86"/>
      <c r="I9" s="86"/>
    </row>
    <row r="10" spans="1:11" ht="35.25" customHeight="1">
      <c r="B10" s="80" t="s">
        <v>1</v>
      </c>
      <c r="C10" s="81"/>
      <c r="D10" s="81"/>
      <c r="E10" s="81"/>
      <c r="F10" s="81"/>
      <c r="G10" s="81"/>
      <c r="H10" s="81"/>
      <c r="I10" s="82"/>
    </row>
    <row r="11" spans="1:11" ht="160.5" customHeight="1">
      <c r="B11" s="87" t="s">
        <v>7</v>
      </c>
      <c r="C11" s="87"/>
      <c r="D11" s="87"/>
      <c r="E11" s="87"/>
      <c r="F11" s="87"/>
      <c r="G11" s="87"/>
      <c r="H11" s="87"/>
      <c r="I11" s="87"/>
    </row>
    <row r="12" spans="1:11" ht="18.75">
      <c r="B12" s="5"/>
      <c r="C12" s="5"/>
      <c r="D12" s="5"/>
      <c r="E12" s="5"/>
      <c r="F12" s="5"/>
      <c r="G12" s="5"/>
      <c r="H12" s="5"/>
      <c r="I12" s="5"/>
    </row>
    <row r="13" spans="1:11" ht="33.6" customHeight="1">
      <c r="A13" s="76" t="s">
        <v>2</v>
      </c>
      <c r="B13" s="76"/>
      <c r="C13" s="76"/>
      <c r="D13" s="76"/>
      <c r="E13" s="76"/>
      <c r="F13" s="76"/>
      <c r="G13" s="76"/>
      <c r="H13" s="76"/>
      <c r="I13" s="76"/>
    </row>
    <row r="16" spans="1:11">
      <c r="B16" s="3"/>
      <c r="C16" s="3"/>
      <c r="D16" s="3"/>
      <c r="E16" s="3"/>
      <c r="F16" s="3"/>
      <c r="G16" s="3"/>
      <c r="H16" s="3"/>
      <c r="I16" s="3"/>
      <c r="J16" s="3"/>
      <c r="K16" s="3"/>
    </row>
    <row r="17" spans="2:14">
      <c r="B17" s="3"/>
      <c r="C17" s="3"/>
      <c r="D17" s="3"/>
      <c r="E17" s="3"/>
      <c r="F17" s="3"/>
      <c r="G17" s="3"/>
      <c r="H17" s="3"/>
      <c r="I17" s="3"/>
      <c r="J17" s="3"/>
      <c r="K17" s="3"/>
    </row>
    <row r="18" spans="2:14" ht="15.75">
      <c r="N18" s="2"/>
    </row>
  </sheetData>
  <mergeCells count="8">
    <mergeCell ref="A13:I13"/>
    <mergeCell ref="B3:I3"/>
    <mergeCell ref="B7:I7"/>
    <mergeCell ref="B10:I10"/>
    <mergeCell ref="B4:I4"/>
    <mergeCell ref="B5:I5"/>
    <mergeCell ref="B8:I9"/>
    <mergeCell ref="B11:I11"/>
  </mergeCells>
  <phoneticPr fontId="2"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7030A0"/>
  </sheetPr>
  <dimension ref="A1:IV255"/>
  <sheetViews>
    <sheetView topLeftCell="B1" workbookViewId="0">
      <selection activeCell="G15" sqref="G15"/>
    </sheetView>
  </sheetViews>
  <sheetFormatPr defaultRowHeight="15.75"/>
  <cols>
    <col min="1" max="1" width="6" style="2" hidden="1" customWidth="1"/>
    <col min="2" max="2" width="6" style="2" customWidth="1"/>
    <col min="3" max="3" width="37.140625" style="2" customWidth="1"/>
    <col min="4" max="4" width="18.28515625" style="2" customWidth="1"/>
    <col min="5" max="5" width="13.85546875" style="2" customWidth="1"/>
    <col min="6" max="6" width="13.28515625" style="2" customWidth="1"/>
    <col min="7" max="7" width="13" style="2" customWidth="1"/>
    <col min="8" max="8" width="10.42578125" style="2" customWidth="1"/>
    <col min="9" max="9" width="11.140625" style="2" customWidth="1"/>
    <col min="10" max="10" width="13.7109375" style="2" customWidth="1"/>
    <col min="11" max="11" width="10.85546875" style="2" customWidth="1"/>
    <col min="12" max="12" width="12.28515625" style="2" customWidth="1"/>
    <col min="13" max="13" width="12.5703125" style="2" customWidth="1"/>
    <col min="14" max="14" width="10.85546875" style="2" customWidth="1"/>
    <col min="15" max="256" width="9.140625" style="2"/>
  </cols>
  <sheetData>
    <row r="1" spans="1:214" ht="18.75">
      <c r="B1" s="90" t="s">
        <v>8</v>
      </c>
      <c r="C1" s="90"/>
      <c r="D1" s="90"/>
      <c r="E1" s="90"/>
      <c r="F1" s="90"/>
      <c r="G1" s="90"/>
      <c r="H1" s="90"/>
      <c r="I1" s="90"/>
      <c r="J1" s="90"/>
      <c r="K1" s="90"/>
      <c r="L1" s="90"/>
      <c r="M1" s="8"/>
      <c r="N1" s="8"/>
    </row>
    <row r="2" spans="1:214" ht="18.75">
      <c r="B2" s="90" t="s">
        <v>9</v>
      </c>
      <c r="C2" s="90"/>
      <c r="D2" s="90"/>
      <c r="E2" s="90"/>
      <c r="F2" s="90"/>
      <c r="G2" s="90"/>
      <c r="H2" s="90"/>
      <c r="I2" s="90"/>
      <c r="J2" s="90"/>
      <c r="K2" s="90"/>
      <c r="L2" s="90"/>
      <c r="M2" s="9"/>
      <c r="N2" s="9"/>
    </row>
    <row r="3" spans="1:214" ht="16.5" thickBot="1">
      <c r="C3" s="10"/>
      <c r="D3" s="10"/>
      <c r="E3" s="10"/>
      <c r="F3" s="10"/>
      <c r="G3" s="10"/>
      <c r="H3" s="10"/>
      <c r="I3" s="10"/>
      <c r="J3" s="10"/>
    </row>
    <row r="4" spans="1:214">
      <c r="A4" s="91" t="s">
        <v>10</v>
      </c>
      <c r="B4" s="91" t="s">
        <v>10</v>
      </c>
      <c r="C4" s="94" t="s">
        <v>11</v>
      </c>
      <c r="D4" s="94" t="s">
        <v>12</v>
      </c>
      <c r="E4" s="97" t="s">
        <v>13</v>
      </c>
      <c r="F4" s="98"/>
      <c r="G4" s="97" t="s">
        <v>14</v>
      </c>
      <c r="H4" s="98"/>
      <c r="I4" s="97" t="s">
        <v>15</v>
      </c>
      <c r="J4" s="98"/>
      <c r="K4" s="97" t="s">
        <v>16</v>
      </c>
      <c r="L4" s="98"/>
      <c r="M4" s="11"/>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row>
    <row r="5" spans="1:214" ht="16.5" thickBot="1">
      <c r="A5" s="92"/>
      <c r="B5" s="92"/>
      <c r="C5" s="95"/>
      <c r="D5" s="95"/>
      <c r="E5" s="99"/>
      <c r="F5" s="100"/>
      <c r="G5" s="101"/>
      <c r="H5" s="102"/>
      <c r="I5" s="101"/>
      <c r="J5" s="102"/>
      <c r="K5" s="101"/>
      <c r="L5" s="102"/>
      <c r="M5" s="11"/>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row>
    <row r="6" spans="1:214" ht="48" thickBot="1">
      <c r="A6" s="93"/>
      <c r="B6" s="93"/>
      <c r="C6" s="96"/>
      <c r="D6" s="96"/>
      <c r="E6" s="13" t="s">
        <v>17</v>
      </c>
      <c r="F6" s="13" t="s">
        <v>18</v>
      </c>
      <c r="G6" s="13" t="s">
        <v>17</v>
      </c>
      <c r="H6" s="13" t="s">
        <v>18</v>
      </c>
      <c r="I6" s="13" t="s">
        <v>17</v>
      </c>
      <c r="J6" s="13" t="s">
        <v>18</v>
      </c>
      <c r="K6" s="13" t="s">
        <v>19</v>
      </c>
      <c r="L6" s="13" t="s">
        <v>20</v>
      </c>
      <c r="M6" s="11"/>
      <c r="N6" s="12"/>
      <c r="O6" s="12"/>
      <c r="P6" s="12"/>
      <c r="Q6" s="14"/>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row>
    <row r="7" spans="1:214" ht="16.5" thickBot="1">
      <c r="A7" s="15">
        <v>1</v>
      </c>
      <c r="B7" s="16">
        <v>1</v>
      </c>
      <c r="C7" s="17">
        <v>2</v>
      </c>
      <c r="D7" s="13">
        <v>3</v>
      </c>
      <c r="E7" s="88">
        <v>4</v>
      </c>
      <c r="F7" s="89"/>
      <c r="G7" s="88">
        <v>5</v>
      </c>
      <c r="H7" s="89"/>
      <c r="I7" s="88">
        <v>6</v>
      </c>
      <c r="J7" s="89"/>
      <c r="K7" s="88">
        <v>7</v>
      </c>
      <c r="L7" s="89"/>
      <c r="M7" s="11"/>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row>
    <row r="8" spans="1:214">
      <c r="A8" s="18"/>
      <c r="B8" s="19"/>
      <c r="C8" s="20" t="s">
        <v>21</v>
      </c>
      <c r="D8" s="21"/>
      <c r="E8" s="22">
        <f t="shared" ref="E8:L8" si="0">E10+E13+E72</f>
        <v>3730060.2700000005</v>
      </c>
      <c r="F8" s="22">
        <f t="shared" si="0"/>
        <v>3364035.9</v>
      </c>
      <c r="G8" s="22">
        <f t="shared" si="0"/>
        <v>3594156.9000000004</v>
      </c>
      <c r="H8" s="22">
        <f t="shared" si="0"/>
        <v>3311799.9</v>
      </c>
      <c r="I8" s="22">
        <f t="shared" si="0"/>
        <v>778591.33000000007</v>
      </c>
      <c r="J8" s="22">
        <f t="shared" si="0"/>
        <v>757781.91999999993</v>
      </c>
      <c r="K8" s="22">
        <f t="shared" si="0"/>
        <v>3114449.2700000005</v>
      </c>
      <c r="L8" s="23">
        <f t="shared" si="0"/>
        <v>3031271.78</v>
      </c>
      <c r="M8" s="11"/>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row>
    <row r="9" spans="1:214">
      <c r="A9" s="24"/>
      <c r="B9" s="25"/>
      <c r="C9" s="26"/>
      <c r="D9" s="27"/>
      <c r="E9" s="28"/>
      <c r="F9" s="28"/>
      <c r="G9" s="29"/>
      <c r="H9" s="30"/>
      <c r="I9" s="30"/>
      <c r="J9" s="30"/>
      <c r="K9" s="31"/>
      <c r="L9" s="32"/>
      <c r="M9" s="11"/>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row>
    <row r="10" spans="1:214">
      <c r="A10" s="33">
        <v>1</v>
      </c>
      <c r="B10" s="34">
        <v>1</v>
      </c>
      <c r="C10" s="35" t="s">
        <v>22</v>
      </c>
      <c r="D10" s="35"/>
      <c r="E10" s="36">
        <v>1479000</v>
      </c>
      <c r="F10" s="36">
        <v>2447800</v>
      </c>
      <c r="G10" s="36">
        <v>1479000</v>
      </c>
      <c r="H10" s="36">
        <v>2447800</v>
      </c>
      <c r="I10" s="36">
        <v>354168.53</v>
      </c>
      <c r="J10" s="36">
        <v>589250.6</v>
      </c>
      <c r="K10" s="36">
        <v>1419737</v>
      </c>
      <c r="L10" s="36">
        <v>2318598</v>
      </c>
      <c r="M10" s="11"/>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row>
    <row r="11" spans="1:214">
      <c r="A11" s="33"/>
      <c r="B11" s="34"/>
      <c r="C11" s="35"/>
      <c r="D11" s="35"/>
      <c r="E11" s="35"/>
      <c r="F11" s="35"/>
      <c r="G11" s="37"/>
      <c r="H11" s="37"/>
      <c r="I11" s="37"/>
      <c r="J11" s="37"/>
      <c r="K11" s="37"/>
      <c r="L11" s="37"/>
      <c r="M11" s="11"/>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row>
    <row r="12" spans="1:214">
      <c r="A12" s="33"/>
      <c r="B12" s="34"/>
      <c r="C12" s="35"/>
      <c r="D12" s="35"/>
      <c r="E12" s="35"/>
      <c r="F12" s="35"/>
      <c r="G12" s="38"/>
      <c r="H12" s="38"/>
      <c r="I12" s="37"/>
      <c r="J12" s="37"/>
      <c r="K12" s="37"/>
      <c r="L12" s="37"/>
      <c r="M12" s="11"/>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row>
    <row r="13" spans="1:214">
      <c r="A13" s="24"/>
      <c r="B13" s="25"/>
      <c r="C13" s="26" t="s">
        <v>23</v>
      </c>
      <c r="D13" s="26"/>
      <c r="E13" s="39">
        <f>SUM(E14:E67)</f>
        <v>229500.37</v>
      </c>
      <c r="F13" s="39">
        <f>SUM(F14:F67)</f>
        <v>376053</v>
      </c>
      <c r="G13" s="39">
        <f t="shared" ref="G13:L13" si="1">SUM(G14:G67)</f>
        <v>210001</v>
      </c>
      <c r="H13" s="39">
        <f t="shared" si="1"/>
        <v>360000</v>
      </c>
      <c r="I13" s="39">
        <f t="shared" si="1"/>
        <v>49594</v>
      </c>
      <c r="J13" s="39">
        <f t="shared" si="1"/>
        <v>80298.7</v>
      </c>
      <c r="K13" s="39">
        <f t="shared" si="1"/>
        <v>200889.37</v>
      </c>
      <c r="L13" s="39">
        <f t="shared" si="1"/>
        <v>330626</v>
      </c>
      <c r="M13" s="11"/>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row>
    <row r="14" spans="1:214">
      <c r="A14" s="24">
        <v>2</v>
      </c>
      <c r="B14" s="25">
        <v>2</v>
      </c>
      <c r="C14" s="24" t="s">
        <v>24</v>
      </c>
      <c r="D14" s="25" t="s">
        <v>25</v>
      </c>
      <c r="E14" s="40">
        <v>12969</v>
      </c>
      <c r="F14" s="40">
        <v>19689</v>
      </c>
      <c r="G14" s="40">
        <v>7052</v>
      </c>
      <c r="H14" s="40">
        <v>12780</v>
      </c>
      <c r="I14" s="40">
        <v>3321</v>
      </c>
      <c r="J14" s="40">
        <v>4747</v>
      </c>
      <c r="K14" s="40">
        <f>12969-389</f>
        <v>12580</v>
      </c>
      <c r="L14" s="40">
        <f>19689-591</f>
        <v>19098</v>
      </c>
      <c r="M14" s="11"/>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row>
    <row r="15" spans="1:214">
      <c r="A15" s="24">
        <v>3</v>
      </c>
      <c r="B15" s="25">
        <v>3</v>
      </c>
      <c r="C15" s="24" t="s">
        <v>26</v>
      </c>
      <c r="D15" s="25" t="s">
        <v>27</v>
      </c>
      <c r="E15" s="41">
        <v>3554</v>
      </c>
      <c r="F15" s="41">
        <v>5200</v>
      </c>
      <c r="G15" s="41">
        <v>9455</v>
      </c>
      <c r="H15" s="41">
        <v>16948</v>
      </c>
      <c r="I15" s="40">
        <v>251</v>
      </c>
      <c r="J15" s="40">
        <v>711</v>
      </c>
      <c r="K15" s="41">
        <f>3554-107</f>
        <v>3447</v>
      </c>
      <c r="L15" s="41">
        <f>5200-156</f>
        <v>5044</v>
      </c>
      <c r="M15" s="42"/>
      <c r="N15" s="43"/>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row>
    <row r="16" spans="1:214" ht="31.5">
      <c r="A16" s="24">
        <v>4</v>
      </c>
      <c r="B16" s="25">
        <v>4</v>
      </c>
      <c r="C16" s="44" t="s">
        <v>28</v>
      </c>
      <c r="D16" s="25" t="s">
        <v>29</v>
      </c>
      <c r="E16" s="41">
        <v>114</v>
      </c>
      <c r="F16" s="41">
        <v>154</v>
      </c>
      <c r="G16" s="41">
        <v>412</v>
      </c>
      <c r="H16" s="41">
        <v>589</v>
      </c>
      <c r="I16" s="40">
        <v>17</v>
      </c>
      <c r="J16" s="40">
        <v>27</v>
      </c>
      <c r="K16" s="41">
        <f>114-3</f>
        <v>111</v>
      </c>
      <c r="L16" s="41">
        <f>154-5</f>
        <v>149</v>
      </c>
      <c r="M16" s="11"/>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row>
    <row r="17" spans="1:214">
      <c r="A17" s="24">
        <v>5</v>
      </c>
      <c r="B17" s="25">
        <v>5</v>
      </c>
      <c r="C17" s="24" t="s">
        <v>30</v>
      </c>
      <c r="D17" s="25" t="s">
        <v>31</v>
      </c>
      <c r="E17" s="41">
        <v>3528</v>
      </c>
      <c r="F17" s="41">
        <v>7789</v>
      </c>
      <c r="G17" s="41">
        <v>3342</v>
      </c>
      <c r="H17" s="41">
        <v>6614</v>
      </c>
      <c r="I17" s="40">
        <v>952</v>
      </c>
      <c r="J17" s="40">
        <v>1904</v>
      </c>
      <c r="K17" s="41">
        <f>3528-106</f>
        <v>3422</v>
      </c>
      <c r="L17" s="41">
        <f>7789-234</f>
        <v>7555</v>
      </c>
      <c r="M17" s="11"/>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row>
    <row r="18" spans="1:214">
      <c r="A18" s="24">
        <v>9</v>
      </c>
      <c r="B18" s="25">
        <v>6</v>
      </c>
      <c r="C18" s="24" t="s">
        <v>32</v>
      </c>
      <c r="D18" s="25" t="s">
        <v>33</v>
      </c>
      <c r="E18" s="41">
        <v>837</v>
      </c>
      <c r="F18" s="41">
        <v>2610</v>
      </c>
      <c r="G18" s="41">
        <v>947</v>
      </c>
      <c r="H18" s="41">
        <v>1440</v>
      </c>
      <c r="I18" s="40">
        <v>77</v>
      </c>
      <c r="J18" s="40">
        <v>184</v>
      </c>
      <c r="K18" s="41">
        <f>837-25</f>
        <v>812</v>
      </c>
      <c r="L18" s="41">
        <f>2610-78</f>
        <v>2532</v>
      </c>
      <c r="M18" s="11"/>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row>
    <row r="19" spans="1:214">
      <c r="A19" s="24">
        <v>10</v>
      </c>
      <c r="B19" s="25">
        <v>7</v>
      </c>
      <c r="C19" s="24" t="s">
        <v>34</v>
      </c>
      <c r="D19" s="25" t="s">
        <v>35</v>
      </c>
      <c r="E19" s="41">
        <v>1453</v>
      </c>
      <c r="F19" s="41">
        <v>3054</v>
      </c>
      <c r="G19" s="41">
        <v>1253</v>
      </c>
      <c r="H19" s="41">
        <v>2506</v>
      </c>
      <c r="I19" s="40">
        <v>200</v>
      </c>
      <c r="J19" s="40">
        <v>400</v>
      </c>
      <c r="K19" s="41">
        <f>1453-5</f>
        <v>1448</v>
      </c>
      <c r="L19" s="41">
        <f>3054-92</f>
        <v>2962</v>
      </c>
      <c r="M19" s="11"/>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row>
    <row r="20" spans="1:214">
      <c r="A20" s="24">
        <v>11</v>
      </c>
      <c r="B20" s="25">
        <v>8</v>
      </c>
      <c r="C20" s="24" t="s">
        <v>36</v>
      </c>
      <c r="D20" s="25" t="s">
        <v>37</v>
      </c>
      <c r="E20" s="41">
        <v>3744</v>
      </c>
      <c r="F20" s="41">
        <v>4737</v>
      </c>
      <c r="G20" s="41">
        <v>4500</v>
      </c>
      <c r="H20" s="41">
        <v>9000</v>
      </c>
      <c r="I20" s="40">
        <v>564</v>
      </c>
      <c r="J20" s="40">
        <v>586</v>
      </c>
      <c r="K20" s="41">
        <f>3744-112</f>
        <v>3632</v>
      </c>
      <c r="L20" s="41">
        <f>4737-142</f>
        <v>4595</v>
      </c>
      <c r="M20" s="11"/>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row>
    <row r="21" spans="1:214">
      <c r="A21" s="24">
        <v>12</v>
      </c>
      <c r="B21" s="25">
        <v>9</v>
      </c>
      <c r="C21" s="24" t="s">
        <v>38</v>
      </c>
      <c r="D21" s="25" t="s">
        <v>39</v>
      </c>
      <c r="E21" s="41">
        <v>2018</v>
      </c>
      <c r="F21" s="41">
        <v>3095</v>
      </c>
      <c r="G21" s="41">
        <v>1500</v>
      </c>
      <c r="H21" s="41">
        <v>1620</v>
      </c>
      <c r="I21" s="40">
        <v>651</v>
      </c>
      <c r="J21" s="40">
        <v>1222</v>
      </c>
      <c r="K21" s="41">
        <f>2018-61</f>
        <v>1957</v>
      </c>
      <c r="L21" s="41">
        <f>3095-93</f>
        <v>3002</v>
      </c>
      <c r="M21" s="11"/>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row>
    <row r="22" spans="1:214">
      <c r="A22" s="24">
        <v>13</v>
      </c>
      <c r="B22" s="25">
        <v>10</v>
      </c>
      <c r="C22" s="24" t="s">
        <v>40</v>
      </c>
      <c r="D22" s="25" t="s">
        <v>41</v>
      </c>
      <c r="E22" s="41">
        <v>6920</v>
      </c>
      <c r="F22" s="41">
        <v>14235</v>
      </c>
      <c r="G22" s="41">
        <v>5950</v>
      </c>
      <c r="H22" s="41">
        <v>12007</v>
      </c>
      <c r="I22" s="40">
        <v>930</v>
      </c>
      <c r="J22" s="40">
        <v>1860</v>
      </c>
      <c r="K22" s="41">
        <f>6920-208</f>
        <v>6712</v>
      </c>
      <c r="L22" s="41">
        <f>14235-427</f>
        <v>13808</v>
      </c>
      <c r="M22" s="11"/>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row>
    <row r="23" spans="1:214">
      <c r="A23" s="24"/>
      <c r="B23" s="25">
        <v>11</v>
      </c>
      <c r="C23" s="24" t="s">
        <v>42</v>
      </c>
      <c r="D23" s="25" t="s">
        <v>43</v>
      </c>
      <c r="E23" s="41">
        <v>2698</v>
      </c>
      <c r="F23" s="41">
        <v>3332</v>
      </c>
      <c r="G23" s="41">
        <v>1050</v>
      </c>
      <c r="H23" s="41">
        <v>2100</v>
      </c>
      <c r="I23" s="40">
        <v>153</v>
      </c>
      <c r="J23" s="40">
        <v>342</v>
      </c>
      <c r="K23" s="41">
        <f>2698-81</f>
        <v>2617</v>
      </c>
      <c r="L23" s="41">
        <f>3332-100</f>
        <v>3232</v>
      </c>
      <c r="M23" s="11"/>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row>
    <row r="24" spans="1:214">
      <c r="A24" s="24">
        <v>15</v>
      </c>
      <c r="B24" s="25">
        <v>12</v>
      </c>
      <c r="C24" s="24" t="s">
        <v>44</v>
      </c>
      <c r="D24" s="25" t="s">
        <v>45</v>
      </c>
      <c r="E24" s="41">
        <v>1080</v>
      </c>
      <c r="F24" s="41">
        <v>2271</v>
      </c>
      <c r="G24" s="41">
        <v>2226</v>
      </c>
      <c r="H24" s="41">
        <v>3338</v>
      </c>
      <c r="I24" s="40">
        <v>233</v>
      </c>
      <c r="J24" s="40">
        <v>466</v>
      </c>
      <c r="K24" s="41">
        <f>1080-32</f>
        <v>1048</v>
      </c>
      <c r="L24" s="41">
        <f>2271-68</f>
        <v>2203</v>
      </c>
      <c r="M24" s="11"/>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row>
    <row r="25" spans="1:214">
      <c r="A25" s="24">
        <v>16</v>
      </c>
      <c r="B25" s="25">
        <v>13</v>
      </c>
      <c r="C25" s="24" t="s">
        <v>46</v>
      </c>
      <c r="D25" s="25" t="s">
        <v>47</v>
      </c>
      <c r="E25" s="41">
        <v>5841</v>
      </c>
      <c r="F25" s="41">
        <v>11781</v>
      </c>
      <c r="G25" s="41">
        <v>2800</v>
      </c>
      <c r="H25" s="41">
        <v>5600</v>
      </c>
      <c r="I25" s="40">
        <v>1939</v>
      </c>
      <c r="J25" s="40">
        <v>3878</v>
      </c>
      <c r="K25" s="41">
        <f>5841-175</f>
        <v>5666</v>
      </c>
      <c r="L25" s="41">
        <f>11781-353</f>
        <v>11428</v>
      </c>
      <c r="M25" s="11"/>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row>
    <row r="26" spans="1:214">
      <c r="A26" s="24">
        <v>17</v>
      </c>
      <c r="B26" s="25">
        <v>14</v>
      </c>
      <c r="C26" s="24" t="s">
        <v>48</v>
      </c>
      <c r="D26" s="25" t="s">
        <v>49</v>
      </c>
      <c r="E26" s="41">
        <v>1831</v>
      </c>
      <c r="F26" s="41">
        <v>1925</v>
      </c>
      <c r="G26" s="41">
        <v>1450</v>
      </c>
      <c r="H26" s="41">
        <v>1450</v>
      </c>
      <c r="I26" s="40">
        <v>466</v>
      </c>
      <c r="J26" s="40">
        <v>466</v>
      </c>
      <c r="K26" s="41">
        <f>1831-55</f>
        <v>1776</v>
      </c>
      <c r="L26" s="41">
        <f>1925-58</f>
        <v>1867</v>
      </c>
      <c r="M26" s="11"/>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row>
    <row r="27" spans="1:214">
      <c r="A27" s="24">
        <v>18</v>
      </c>
      <c r="B27" s="25">
        <v>15</v>
      </c>
      <c r="C27" s="24" t="s">
        <v>50</v>
      </c>
      <c r="D27" s="25" t="s">
        <v>51</v>
      </c>
      <c r="E27" s="41">
        <v>259</v>
      </c>
      <c r="F27" s="41">
        <v>0</v>
      </c>
      <c r="G27" s="41">
        <v>428</v>
      </c>
      <c r="H27" s="41">
        <v>640</v>
      </c>
      <c r="I27" s="40">
        <v>57</v>
      </c>
      <c r="J27" s="40">
        <v>0</v>
      </c>
      <c r="K27" s="41">
        <f>259-8</f>
        <v>251</v>
      </c>
      <c r="L27" s="41">
        <v>0</v>
      </c>
      <c r="M27" s="11"/>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row>
    <row r="28" spans="1:214">
      <c r="A28" s="24">
        <v>19</v>
      </c>
      <c r="B28" s="25">
        <v>16</v>
      </c>
      <c r="C28" s="24" t="s">
        <v>52</v>
      </c>
      <c r="D28" s="25" t="s">
        <v>53</v>
      </c>
      <c r="E28" s="41">
        <v>2158</v>
      </c>
      <c r="F28" s="41">
        <v>3883</v>
      </c>
      <c r="G28" s="41">
        <v>3984</v>
      </c>
      <c r="H28" s="41">
        <v>5955</v>
      </c>
      <c r="I28" s="40">
        <v>348</v>
      </c>
      <c r="J28" s="40">
        <v>580</v>
      </c>
      <c r="K28" s="41">
        <f>2158-65</f>
        <v>2093</v>
      </c>
      <c r="L28" s="41">
        <f>3883-116</f>
        <v>3767</v>
      </c>
      <c r="M28" s="11"/>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row>
    <row r="29" spans="1:214">
      <c r="A29" s="24">
        <v>20</v>
      </c>
      <c r="B29" s="25">
        <v>17</v>
      </c>
      <c r="C29" s="24" t="s">
        <v>54</v>
      </c>
      <c r="D29" s="25" t="s">
        <v>55</v>
      </c>
      <c r="E29" s="41">
        <v>986</v>
      </c>
      <c r="F29" s="41">
        <v>2073</v>
      </c>
      <c r="G29" s="41">
        <v>5757</v>
      </c>
      <c r="H29" s="41">
        <v>6801</v>
      </c>
      <c r="I29" s="40">
        <v>204</v>
      </c>
      <c r="J29" s="40">
        <v>473</v>
      </c>
      <c r="K29" s="41">
        <f>986-30</f>
        <v>956</v>
      </c>
      <c r="L29" s="41">
        <f>2073-62</f>
        <v>2011</v>
      </c>
      <c r="M29" s="11"/>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row>
    <row r="30" spans="1:214">
      <c r="A30" s="24">
        <v>21</v>
      </c>
      <c r="B30" s="25">
        <v>18</v>
      </c>
      <c r="C30" s="24" t="s">
        <v>56</v>
      </c>
      <c r="D30" s="25" t="s">
        <v>57</v>
      </c>
      <c r="E30" s="41">
        <v>4119</v>
      </c>
      <c r="F30" s="41">
        <v>8661</v>
      </c>
      <c r="G30" s="41">
        <v>2512</v>
      </c>
      <c r="H30" s="41">
        <v>6525</v>
      </c>
      <c r="I30" s="40">
        <v>1248</v>
      </c>
      <c r="J30" s="40">
        <v>2496</v>
      </c>
      <c r="K30" s="41">
        <f>4119-124</f>
        <v>3995</v>
      </c>
      <c r="L30" s="41">
        <f>8661-260</f>
        <v>8401</v>
      </c>
      <c r="M30" s="11"/>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row>
    <row r="31" spans="1:214">
      <c r="A31" s="24">
        <v>22</v>
      </c>
      <c r="B31" s="25">
        <v>19</v>
      </c>
      <c r="C31" s="24" t="s">
        <v>58</v>
      </c>
      <c r="D31" s="25" t="s">
        <v>59</v>
      </c>
      <c r="E31" s="41">
        <v>1401</v>
      </c>
      <c r="F31" s="41">
        <v>2945</v>
      </c>
      <c r="G31" s="41">
        <v>1300</v>
      </c>
      <c r="H31" s="41">
        <v>2600</v>
      </c>
      <c r="I31" s="40">
        <v>252</v>
      </c>
      <c r="J31" s="40">
        <v>341</v>
      </c>
      <c r="K31" s="41">
        <f>1401-42</f>
        <v>1359</v>
      </c>
      <c r="L31" s="41">
        <f>2945-88</f>
        <v>2857</v>
      </c>
      <c r="M31" s="11"/>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row>
    <row r="32" spans="1:214">
      <c r="A32" s="24">
        <v>24</v>
      </c>
      <c r="B32" s="25">
        <v>20</v>
      </c>
      <c r="C32" s="24" t="s">
        <v>60</v>
      </c>
      <c r="D32" s="25" t="s">
        <v>61</v>
      </c>
      <c r="E32" s="41">
        <v>2698</v>
      </c>
      <c r="F32" s="41">
        <v>3654</v>
      </c>
      <c r="G32" s="41">
        <v>750</v>
      </c>
      <c r="H32" s="41">
        <v>1500</v>
      </c>
      <c r="I32" s="40">
        <v>527</v>
      </c>
      <c r="J32" s="40">
        <v>689</v>
      </c>
      <c r="K32" s="41">
        <f>2698-81</f>
        <v>2617</v>
      </c>
      <c r="L32" s="41">
        <f>3654-110</f>
        <v>3544</v>
      </c>
      <c r="M32" s="11"/>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row>
    <row r="33" spans="1:214">
      <c r="A33" s="24">
        <v>25</v>
      </c>
      <c r="B33" s="25">
        <v>21</v>
      </c>
      <c r="C33" s="24" t="s">
        <v>62</v>
      </c>
      <c r="D33" s="25" t="s">
        <v>63</v>
      </c>
      <c r="E33" s="41">
        <v>65</v>
      </c>
      <c r="F33" s="41">
        <v>1374</v>
      </c>
      <c r="G33" s="41">
        <v>1100</v>
      </c>
      <c r="H33" s="41">
        <v>2200</v>
      </c>
      <c r="I33" s="40">
        <v>144</v>
      </c>
      <c r="J33" s="40">
        <v>288</v>
      </c>
      <c r="K33" s="41">
        <f>65-2</f>
        <v>63</v>
      </c>
      <c r="L33" s="41">
        <f>1374-107</f>
        <v>1267</v>
      </c>
      <c r="M33" s="11"/>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row>
    <row r="34" spans="1:214">
      <c r="A34" s="24">
        <v>26</v>
      </c>
      <c r="B34" s="25">
        <v>22</v>
      </c>
      <c r="C34" s="24" t="s">
        <v>64</v>
      </c>
      <c r="D34" s="25" t="s">
        <v>65</v>
      </c>
      <c r="E34" s="41">
        <f>(23000+180)*2</f>
        <v>46360</v>
      </c>
      <c r="F34" s="41">
        <f>(35000+162)*2</f>
        <v>70324</v>
      </c>
      <c r="G34" s="41">
        <v>34600</v>
      </c>
      <c r="H34" s="41">
        <v>66000</v>
      </c>
      <c r="I34" s="40">
        <f>11563+90</f>
        <v>11653</v>
      </c>
      <c r="J34" s="40">
        <f>16628+81</f>
        <v>16709</v>
      </c>
      <c r="K34" s="41">
        <f>(23000+180-695)*2-4500</f>
        <v>40470</v>
      </c>
      <c r="L34" s="41">
        <f>(35000+162-1055)*2-15400</f>
        <v>52814</v>
      </c>
      <c r="M34" s="11"/>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row>
    <row r="35" spans="1:214">
      <c r="A35" s="24">
        <v>27</v>
      </c>
      <c r="B35" s="25">
        <v>23</v>
      </c>
      <c r="C35" s="24" t="s">
        <v>66</v>
      </c>
      <c r="D35" s="25" t="s">
        <v>67</v>
      </c>
      <c r="E35" s="41">
        <v>664</v>
      </c>
      <c r="F35" s="41">
        <v>698</v>
      </c>
      <c r="G35" s="41">
        <v>1100</v>
      </c>
      <c r="H35" s="41">
        <v>2200</v>
      </c>
      <c r="I35" s="40">
        <v>232</v>
      </c>
      <c r="J35" s="40">
        <v>153</v>
      </c>
      <c r="K35" s="41">
        <f>664-20</f>
        <v>644</v>
      </c>
      <c r="L35" s="41">
        <f>698-21</f>
        <v>677</v>
      </c>
      <c r="M35" s="11"/>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row>
    <row r="36" spans="1:214">
      <c r="A36" s="24">
        <v>28</v>
      </c>
      <c r="B36" s="25">
        <v>24</v>
      </c>
      <c r="C36" s="24" t="s">
        <v>68</v>
      </c>
      <c r="D36" s="25" t="s">
        <v>69</v>
      </c>
      <c r="E36" s="41">
        <v>1131</v>
      </c>
      <c r="F36" s="41">
        <v>2083</v>
      </c>
      <c r="G36" s="41">
        <v>1498</v>
      </c>
      <c r="H36" s="41">
        <v>3680</v>
      </c>
      <c r="I36" s="40">
        <v>241</v>
      </c>
      <c r="J36" s="40">
        <v>356</v>
      </c>
      <c r="K36" s="41">
        <f>1131-34</f>
        <v>1097</v>
      </c>
      <c r="L36" s="41">
        <f>2083-62</f>
        <v>2021</v>
      </c>
      <c r="M36" s="11"/>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row>
    <row r="37" spans="1:214" ht="31.5">
      <c r="A37" s="24">
        <v>29</v>
      </c>
      <c r="B37" s="25">
        <v>25</v>
      </c>
      <c r="C37" s="44" t="s">
        <v>70</v>
      </c>
      <c r="D37" s="25" t="s">
        <v>71</v>
      </c>
      <c r="E37" s="41">
        <v>4800</v>
      </c>
      <c r="F37" s="41">
        <v>8160</v>
      </c>
      <c r="G37" s="41">
        <v>4800</v>
      </c>
      <c r="H37" s="41">
        <v>8160</v>
      </c>
      <c r="I37" s="40">
        <v>1255</v>
      </c>
      <c r="J37" s="40">
        <v>2631</v>
      </c>
      <c r="K37" s="41">
        <f>4800-144</f>
        <v>4656</v>
      </c>
      <c r="L37" s="41">
        <f>8160-245</f>
        <v>7915</v>
      </c>
      <c r="M37" s="11"/>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row>
    <row r="38" spans="1:214">
      <c r="A38" s="24">
        <v>30</v>
      </c>
      <c r="B38" s="25">
        <v>26</v>
      </c>
      <c r="C38" s="24" t="s">
        <v>72</v>
      </c>
      <c r="D38" s="25" t="s">
        <v>73</v>
      </c>
      <c r="E38" s="41">
        <v>0</v>
      </c>
      <c r="F38" s="41">
        <v>5500</v>
      </c>
      <c r="G38" s="41">
        <v>0</v>
      </c>
      <c r="H38" s="41">
        <v>5500</v>
      </c>
      <c r="I38" s="40">
        <v>0</v>
      </c>
      <c r="J38" s="40">
        <v>819.2</v>
      </c>
      <c r="K38" s="41">
        <v>0</v>
      </c>
      <c r="L38" s="41">
        <f>5500-165</f>
        <v>5335</v>
      </c>
      <c r="M38" s="11"/>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row>
    <row r="39" spans="1:214">
      <c r="A39" s="24">
        <v>31</v>
      </c>
      <c r="B39" s="25">
        <v>27</v>
      </c>
      <c r="C39" s="24" t="s">
        <v>74</v>
      </c>
      <c r="D39" s="25" t="s">
        <v>75</v>
      </c>
      <c r="E39" s="41">
        <v>1277</v>
      </c>
      <c r="F39" s="41">
        <v>2683</v>
      </c>
      <c r="G39" s="41">
        <v>3200</v>
      </c>
      <c r="H39" s="41">
        <v>6400</v>
      </c>
      <c r="I39" s="40">
        <v>392</v>
      </c>
      <c r="J39" s="40">
        <v>784</v>
      </c>
      <c r="K39" s="41">
        <f>1277-38</f>
        <v>1239</v>
      </c>
      <c r="L39" s="41">
        <f>2683-80</f>
        <v>2603</v>
      </c>
      <c r="M39" s="11"/>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row>
    <row r="40" spans="1:214" ht="31.5">
      <c r="A40" s="24">
        <v>32</v>
      </c>
      <c r="B40" s="25">
        <v>28</v>
      </c>
      <c r="C40" s="44" t="s">
        <v>76</v>
      </c>
      <c r="D40" s="25" t="s">
        <v>75</v>
      </c>
      <c r="E40" s="41">
        <v>16289</v>
      </c>
      <c r="F40" s="41">
        <v>34252</v>
      </c>
      <c r="G40" s="41">
        <v>5239</v>
      </c>
      <c r="H40" s="41">
        <v>3317</v>
      </c>
      <c r="I40" s="40">
        <v>3388</v>
      </c>
      <c r="J40" s="40">
        <v>6776</v>
      </c>
      <c r="K40" s="41">
        <f>16289-489</f>
        <v>15800</v>
      </c>
      <c r="L40" s="41">
        <f>34252-1028</f>
        <v>33224</v>
      </c>
      <c r="M40" s="11"/>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row>
    <row r="41" spans="1:214">
      <c r="A41" s="24">
        <v>33</v>
      </c>
      <c r="B41" s="25">
        <v>29</v>
      </c>
      <c r="C41" s="24" t="s">
        <v>77</v>
      </c>
      <c r="D41" s="25" t="s">
        <v>78</v>
      </c>
      <c r="E41" s="41">
        <v>119</v>
      </c>
      <c r="F41" s="41">
        <v>82</v>
      </c>
      <c r="G41" s="41">
        <v>60</v>
      </c>
      <c r="H41" s="41">
        <v>85</v>
      </c>
      <c r="I41" s="40">
        <v>12</v>
      </c>
      <c r="J41" s="40">
        <v>12</v>
      </c>
      <c r="K41" s="41">
        <f>119-4</f>
        <v>115</v>
      </c>
      <c r="L41" s="41">
        <f>82-2</f>
        <v>80</v>
      </c>
      <c r="M41" s="11"/>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row>
    <row r="42" spans="1:214" ht="31.5">
      <c r="A42" s="24">
        <v>34</v>
      </c>
      <c r="B42" s="25">
        <v>30</v>
      </c>
      <c r="C42" s="44" t="s">
        <v>79</v>
      </c>
      <c r="D42" s="25" t="s">
        <v>80</v>
      </c>
      <c r="E42" s="41">
        <v>198</v>
      </c>
      <c r="F42" s="41">
        <v>287</v>
      </c>
      <c r="G42" s="41">
        <v>334</v>
      </c>
      <c r="H42" s="41">
        <v>449</v>
      </c>
      <c r="I42" s="40">
        <v>27</v>
      </c>
      <c r="J42" s="40">
        <v>113</v>
      </c>
      <c r="K42" s="41">
        <f>198-6</f>
        <v>192</v>
      </c>
      <c r="L42" s="41">
        <f>287-9</f>
        <v>278</v>
      </c>
      <c r="M42" s="11"/>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row>
    <row r="43" spans="1:214" ht="31.5">
      <c r="A43" s="24">
        <v>36</v>
      </c>
      <c r="B43" s="25">
        <v>31</v>
      </c>
      <c r="C43" s="44" t="s">
        <v>81</v>
      </c>
      <c r="D43" s="25" t="s">
        <v>82</v>
      </c>
      <c r="E43" s="41">
        <v>694</v>
      </c>
      <c r="F43" s="41">
        <v>1036</v>
      </c>
      <c r="G43" s="41">
        <v>1333</v>
      </c>
      <c r="H43" s="41">
        <v>1787</v>
      </c>
      <c r="I43" s="40">
        <v>92</v>
      </c>
      <c r="J43" s="40">
        <v>141</v>
      </c>
      <c r="K43" s="41">
        <v>694</v>
      </c>
      <c r="L43" s="41">
        <f>1036-31</f>
        <v>1005</v>
      </c>
      <c r="M43" s="11"/>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row>
    <row r="44" spans="1:214" ht="31.5">
      <c r="A44" s="24">
        <v>37</v>
      </c>
      <c r="B44" s="25">
        <v>32</v>
      </c>
      <c r="C44" s="44" t="s">
        <v>83</v>
      </c>
      <c r="D44" s="25" t="s">
        <v>84</v>
      </c>
      <c r="E44" s="41">
        <v>18</v>
      </c>
      <c r="F44" s="41">
        <v>0</v>
      </c>
      <c r="G44" s="41">
        <v>66</v>
      </c>
      <c r="H44" s="41">
        <v>0</v>
      </c>
      <c r="I44" s="40">
        <v>0</v>
      </c>
      <c r="J44" s="40">
        <v>0</v>
      </c>
      <c r="K44" s="41">
        <v>17.5</v>
      </c>
      <c r="L44" s="41">
        <v>0</v>
      </c>
      <c r="M44" s="11"/>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row>
    <row r="45" spans="1:214">
      <c r="A45" s="24">
        <v>38</v>
      </c>
      <c r="B45" s="25">
        <v>33</v>
      </c>
      <c r="C45" s="24" t="s">
        <v>85</v>
      </c>
      <c r="D45" s="25" t="s">
        <v>86</v>
      </c>
      <c r="E45" s="41">
        <v>143</v>
      </c>
      <c r="F45" s="41">
        <v>131</v>
      </c>
      <c r="G45" s="41">
        <v>115</v>
      </c>
      <c r="H45" s="41">
        <v>164</v>
      </c>
      <c r="I45" s="40">
        <v>45</v>
      </c>
      <c r="J45" s="40">
        <v>45</v>
      </c>
      <c r="K45" s="41">
        <f>143-5</f>
        <v>138</v>
      </c>
      <c r="L45" s="41">
        <f>131-4</f>
        <v>127</v>
      </c>
      <c r="M45" s="11"/>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c r="HB45" s="12"/>
      <c r="HC45" s="12"/>
      <c r="HD45" s="12"/>
      <c r="HE45" s="12"/>
      <c r="HF45" s="12"/>
    </row>
    <row r="46" spans="1:214">
      <c r="A46" s="24">
        <v>39</v>
      </c>
      <c r="B46" s="25">
        <v>34</v>
      </c>
      <c r="C46" s="24" t="s">
        <v>87</v>
      </c>
      <c r="D46" s="25" t="s">
        <v>88</v>
      </c>
      <c r="E46" s="41">
        <v>6326</v>
      </c>
      <c r="F46" s="41">
        <v>6478</v>
      </c>
      <c r="G46" s="41">
        <v>4520</v>
      </c>
      <c r="H46" s="41">
        <v>4801</v>
      </c>
      <c r="I46" s="40">
        <v>1076</v>
      </c>
      <c r="J46" s="40">
        <v>1259</v>
      </c>
      <c r="K46" s="41">
        <f>6326-190</f>
        <v>6136</v>
      </c>
      <c r="L46" s="41">
        <f>6478-194</f>
        <v>6284</v>
      </c>
      <c r="M46" s="11"/>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row>
    <row r="47" spans="1:214">
      <c r="A47" s="24">
        <v>41</v>
      </c>
      <c r="B47" s="25">
        <v>35</v>
      </c>
      <c r="C47" s="24" t="s">
        <v>89</v>
      </c>
      <c r="D47" s="25" t="s">
        <v>90</v>
      </c>
      <c r="E47" s="41">
        <v>25000</v>
      </c>
      <c r="F47" s="41">
        <v>38243</v>
      </c>
      <c r="G47" s="41">
        <v>21653</v>
      </c>
      <c r="H47" s="41">
        <v>36778</v>
      </c>
      <c r="I47" s="40">
        <v>4196</v>
      </c>
      <c r="J47" s="40">
        <v>7634</v>
      </c>
      <c r="K47" s="41">
        <f>4196*4</f>
        <v>16784</v>
      </c>
      <c r="L47" s="41">
        <f>7634*4</f>
        <v>30536</v>
      </c>
      <c r="M47" s="41">
        <f>25000-750</f>
        <v>24250</v>
      </c>
      <c r="N47" s="41">
        <f>38243-1147</f>
        <v>37096</v>
      </c>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2"/>
      <c r="FT47" s="12"/>
      <c r="FU47" s="12"/>
      <c r="FV47" s="12"/>
      <c r="FW47" s="12"/>
      <c r="FX47" s="12"/>
      <c r="FY47" s="12"/>
      <c r="FZ47" s="12"/>
      <c r="GA47" s="12"/>
      <c r="GB47" s="12"/>
      <c r="GC47" s="12"/>
      <c r="GD47" s="12"/>
      <c r="GE47" s="12"/>
      <c r="GF47" s="12"/>
      <c r="GG47" s="12"/>
      <c r="GH47" s="12"/>
      <c r="GI47" s="12"/>
      <c r="GJ47" s="12"/>
      <c r="GK47" s="12"/>
      <c r="GL47" s="12"/>
      <c r="GM47" s="12"/>
      <c r="GN47" s="12"/>
      <c r="GO47" s="12"/>
      <c r="GP47" s="12"/>
      <c r="GQ47" s="12"/>
      <c r="GR47" s="12"/>
      <c r="GS47" s="12"/>
      <c r="GT47" s="12"/>
      <c r="GU47" s="12"/>
      <c r="GV47" s="12"/>
      <c r="GW47" s="12"/>
      <c r="GX47" s="12"/>
      <c r="GY47" s="12"/>
      <c r="GZ47" s="12"/>
      <c r="HA47" s="12"/>
      <c r="HB47" s="12"/>
      <c r="HC47" s="12"/>
      <c r="HD47" s="12"/>
      <c r="HE47" s="12"/>
      <c r="HF47" s="12"/>
    </row>
    <row r="48" spans="1:214">
      <c r="A48" s="24">
        <v>42</v>
      </c>
      <c r="B48" s="25">
        <v>36</v>
      </c>
      <c r="C48" s="24" t="s">
        <v>91</v>
      </c>
      <c r="D48" s="25" t="s">
        <v>92</v>
      </c>
      <c r="E48" s="41">
        <v>25930</v>
      </c>
      <c r="F48" s="41">
        <v>43456</v>
      </c>
      <c r="G48" s="41">
        <v>25930</v>
      </c>
      <c r="H48" s="41">
        <v>43456</v>
      </c>
      <c r="I48" s="40">
        <v>3834</v>
      </c>
      <c r="J48" s="40">
        <v>7508</v>
      </c>
      <c r="K48" s="41">
        <v>15336</v>
      </c>
      <c r="L48" s="41">
        <v>30032</v>
      </c>
      <c r="M48" s="11"/>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2"/>
      <c r="FT48" s="12"/>
      <c r="FU48" s="12"/>
      <c r="FV48" s="12"/>
      <c r="FW48" s="12"/>
      <c r="FX48" s="12"/>
      <c r="FY48" s="12"/>
      <c r="FZ48" s="12"/>
      <c r="GA48" s="12"/>
      <c r="GB48" s="12"/>
      <c r="GC48" s="12"/>
      <c r="GD48" s="12"/>
      <c r="GE48" s="12"/>
      <c r="GF48" s="12"/>
      <c r="GG48" s="12"/>
      <c r="GH48" s="12"/>
      <c r="GI48" s="12"/>
      <c r="GJ48" s="12"/>
      <c r="GK48" s="12"/>
      <c r="GL48" s="12"/>
      <c r="GM48" s="12"/>
      <c r="GN48" s="12"/>
      <c r="GO48" s="12"/>
      <c r="GP48" s="12"/>
      <c r="GQ48" s="12"/>
      <c r="GR48" s="12"/>
      <c r="GS48" s="12"/>
      <c r="GT48" s="12"/>
      <c r="GU48" s="12"/>
      <c r="GV48" s="12"/>
      <c r="GW48" s="12"/>
      <c r="GX48" s="12"/>
      <c r="GY48" s="12"/>
      <c r="GZ48" s="12"/>
      <c r="HA48" s="12"/>
      <c r="HB48" s="12"/>
      <c r="HC48" s="12"/>
      <c r="HD48" s="12"/>
      <c r="HE48" s="12"/>
      <c r="HF48" s="12"/>
    </row>
    <row r="49" spans="1:214">
      <c r="A49" s="24">
        <v>43</v>
      </c>
      <c r="B49" s="25">
        <v>37</v>
      </c>
      <c r="C49" s="24" t="s">
        <v>93</v>
      </c>
      <c r="D49" s="25" t="s">
        <v>94</v>
      </c>
      <c r="E49" s="41">
        <v>3704</v>
      </c>
      <c r="F49" s="41">
        <v>4691</v>
      </c>
      <c r="G49" s="41">
        <v>13060</v>
      </c>
      <c r="H49" s="41">
        <v>21783</v>
      </c>
      <c r="I49" s="40">
        <v>867</v>
      </c>
      <c r="J49" s="40">
        <v>977.5</v>
      </c>
      <c r="K49" s="41">
        <f>3704-111</f>
        <v>3593</v>
      </c>
      <c r="L49" s="41">
        <f>4691-141</f>
        <v>4550</v>
      </c>
      <c r="M49" s="11"/>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c r="GF49" s="12"/>
      <c r="GG49" s="12"/>
      <c r="GH49" s="12"/>
      <c r="GI49" s="12"/>
      <c r="GJ49" s="12"/>
      <c r="GK49" s="12"/>
      <c r="GL49" s="12"/>
      <c r="GM49" s="12"/>
      <c r="GN49" s="12"/>
      <c r="GO49" s="12"/>
      <c r="GP49" s="12"/>
      <c r="GQ49" s="12"/>
      <c r="GR49" s="12"/>
      <c r="GS49" s="12"/>
      <c r="GT49" s="12"/>
      <c r="GU49" s="12"/>
      <c r="GV49" s="12"/>
      <c r="GW49" s="12"/>
      <c r="GX49" s="12"/>
      <c r="GY49" s="12"/>
      <c r="GZ49" s="12"/>
      <c r="HA49" s="12"/>
      <c r="HB49" s="12"/>
      <c r="HC49" s="12"/>
      <c r="HD49" s="12"/>
      <c r="HE49" s="12"/>
      <c r="HF49" s="12"/>
    </row>
    <row r="50" spans="1:214" ht="31.5">
      <c r="A50" s="24">
        <v>44</v>
      </c>
      <c r="B50" s="25">
        <v>38</v>
      </c>
      <c r="C50" s="44" t="s">
        <v>95</v>
      </c>
      <c r="D50" s="25" t="s">
        <v>96</v>
      </c>
      <c r="E50" s="41">
        <v>160</v>
      </c>
      <c r="F50" s="41">
        <v>300</v>
      </c>
      <c r="G50" s="41">
        <v>160</v>
      </c>
      <c r="H50" s="41">
        <v>300</v>
      </c>
      <c r="I50" s="40">
        <v>55</v>
      </c>
      <c r="J50" s="40">
        <v>87</v>
      </c>
      <c r="K50" s="41">
        <f>160-5</f>
        <v>155</v>
      </c>
      <c r="L50" s="41">
        <f>300-9</f>
        <v>291</v>
      </c>
      <c r="M50" s="11"/>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row>
    <row r="51" spans="1:214">
      <c r="A51" s="24">
        <v>46</v>
      </c>
      <c r="B51" s="25">
        <v>39</v>
      </c>
      <c r="C51" s="24" t="s">
        <v>97</v>
      </c>
      <c r="D51" s="25" t="s">
        <v>98</v>
      </c>
      <c r="E51" s="41">
        <v>61</v>
      </c>
      <c r="F51" s="41">
        <v>0</v>
      </c>
      <c r="G51" s="41">
        <v>161</v>
      </c>
      <c r="H51" s="41">
        <v>230</v>
      </c>
      <c r="I51" s="40">
        <v>12</v>
      </c>
      <c r="J51" s="40">
        <v>0</v>
      </c>
      <c r="K51" s="41">
        <f>61-2</f>
        <v>59</v>
      </c>
      <c r="L51" s="41">
        <v>0</v>
      </c>
      <c r="M51" s="11"/>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row>
    <row r="52" spans="1:214">
      <c r="A52" s="24"/>
      <c r="B52" s="25">
        <v>40</v>
      </c>
      <c r="C52" s="24" t="s">
        <v>99</v>
      </c>
      <c r="D52" s="25" t="s">
        <v>100</v>
      </c>
      <c r="E52" s="41">
        <v>1161</v>
      </c>
      <c r="F52" s="41">
        <v>1487</v>
      </c>
      <c r="G52" s="41">
        <v>1161</v>
      </c>
      <c r="H52" s="41">
        <v>1487</v>
      </c>
      <c r="I52" s="40">
        <f>99+120</f>
        <v>219</v>
      </c>
      <c r="J52" s="40">
        <f>131+147</f>
        <v>278</v>
      </c>
      <c r="K52" s="41">
        <f>1161-35</f>
        <v>1126</v>
      </c>
      <c r="L52" s="41">
        <f>1487-45</f>
        <v>1442</v>
      </c>
      <c r="M52" s="11"/>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c r="FS52" s="12"/>
      <c r="FT52" s="12"/>
      <c r="FU52" s="12"/>
      <c r="FV52" s="12"/>
      <c r="FW52" s="12"/>
      <c r="FX52" s="12"/>
      <c r="FY52" s="12"/>
      <c r="FZ52" s="12"/>
      <c r="GA52" s="12"/>
      <c r="GB52" s="12"/>
      <c r="GC52" s="12"/>
      <c r="GD52" s="12"/>
      <c r="GE52" s="12"/>
      <c r="GF52" s="12"/>
      <c r="GG52" s="12"/>
      <c r="GH52" s="12"/>
      <c r="GI52" s="12"/>
      <c r="GJ52" s="12"/>
      <c r="GK52" s="12"/>
      <c r="GL52" s="12"/>
      <c r="GM52" s="12"/>
      <c r="GN52" s="12"/>
      <c r="GO52" s="12"/>
      <c r="GP52" s="12"/>
      <c r="GQ52" s="12"/>
      <c r="GR52" s="12"/>
      <c r="GS52" s="12"/>
      <c r="GT52" s="12"/>
      <c r="GU52" s="12"/>
      <c r="GV52" s="12"/>
      <c r="GW52" s="12"/>
      <c r="GX52" s="12"/>
      <c r="GY52" s="12"/>
      <c r="GZ52" s="12"/>
      <c r="HA52" s="12"/>
      <c r="HB52" s="12"/>
      <c r="HC52" s="12"/>
      <c r="HD52" s="12"/>
      <c r="HE52" s="12"/>
      <c r="HF52" s="12"/>
    </row>
    <row r="53" spans="1:214" ht="31.5">
      <c r="A53" s="24"/>
      <c r="B53" s="25">
        <v>41</v>
      </c>
      <c r="C53" s="44" t="s">
        <v>101</v>
      </c>
      <c r="D53" s="25" t="s">
        <v>102</v>
      </c>
      <c r="E53" s="41">
        <v>569</v>
      </c>
      <c r="F53" s="41">
        <v>637</v>
      </c>
      <c r="G53" s="41">
        <v>569</v>
      </c>
      <c r="H53" s="41">
        <v>637</v>
      </c>
      <c r="I53" s="40">
        <v>64</v>
      </c>
      <c r="J53" s="40">
        <v>64</v>
      </c>
      <c r="K53" s="41">
        <f>569-17</f>
        <v>552</v>
      </c>
      <c r="L53" s="41">
        <f>637-19</f>
        <v>618</v>
      </c>
      <c r="M53" s="11"/>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row>
    <row r="54" spans="1:214">
      <c r="A54" s="24"/>
      <c r="B54" s="25">
        <v>42</v>
      </c>
      <c r="C54" s="24" t="s">
        <v>103</v>
      </c>
      <c r="D54" s="25" t="s">
        <v>104</v>
      </c>
      <c r="E54" s="41">
        <v>90</v>
      </c>
      <c r="F54" s="41">
        <v>161</v>
      </c>
      <c r="G54" s="41">
        <v>90</v>
      </c>
      <c r="H54" s="41">
        <v>161</v>
      </c>
      <c r="I54" s="40">
        <v>41</v>
      </c>
      <c r="J54" s="40">
        <v>46</v>
      </c>
      <c r="K54" s="41">
        <f>90-3</f>
        <v>87</v>
      </c>
      <c r="L54" s="41">
        <f>161-5</f>
        <v>156</v>
      </c>
      <c r="M54" s="11"/>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c r="GT54" s="12"/>
      <c r="GU54" s="12"/>
      <c r="GV54" s="12"/>
      <c r="GW54" s="12"/>
      <c r="GX54" s="12"/>
      <c r="GY54" s="12"/>
      <c r="GZ54" s="12"/>
      <c r="HA54" s="12"/>
      <c r="HB54" s="12"/>
      <c r="HC54" s="12"/>
      <c r="HD54" s="12"/>
      <c r="HE54" s="12"/>
      <c r="HF54" s="12"/>
    </row>
    <row r="55" spans="1:214">
      <c r="A55" s="24"/>
      <c r="B55" s="25">
        <v>43</v>
      </c>
      <c r="C55" s="24" t="s">
        <v>105</v>
      </c>
      <c r="D55" s="25" t="s">
        <v>106</v>
      </c>
      <c r="E55" s="41">
        <v>1026</v>
      </c>
      <c r="F55" s="41">
        <v>2023</v>
      </c>
      <c r="G55" s="41">
        <v>1026</v>
      </c>
      <c r="H55" s="41">
        <v>2023</v>
      </c>
      <c r="I55" s="40">
        <v>303</v>
      </c>
      <c r="J55" s="40">
        <v>552</v>
      </c>
      <c r="K55" s="41">
        <f>1026-31</f>
        <v>995</v>
      </c>
      <c r="L55" s="41">
        <f>2023-61</f>
        <v>1962</v>
      </c>
      <c r="M55" s="11"/>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row>
    <row r="56" spans="1:214" ht="31.5">
      <c r="A56" s="24">
        <v>47</v>
      </c>
      <c r="B56" s="25">
        <v>44</v>
      </c>
      <c r="C56" s="44" t="s">
        <v>107</v>
      </c>
      <c r="D56" s="25" t="s">
        <v>108</v>
      </c>
      <c r="E56" s="41">
        <v>200</v>
      </c>
      <c r="F56" s="41">
        <v>356</v>
      </c>
      <c r="G56" s="41">
        <v>200</v>
      </c>
      <c r="H56" s="41">
        <v>356</v>
      </c>
      <c r="I56" s="40">
        <v>9</v>
      </c>
      <c r="J56" s="40">
        <v>127</v>
      </c>
      <c r="K56" s="41">
        <f>200-6</f>
        <v>194</v>
      </c>
      <c r="L56" s="41">
        <f>356-11</f>
        <v>345</v>
      </c>
      <c r="M56" s="11"/>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row>
    <row r="57" spans="1:214" ht="31.5">
      <c r="A57" s="24">
        <v>48</v>
      </c>
      <c r="B57" s="25">
        <v>45</v>
      </c>
      <c r="C57" s="44" t="s">
        <v>109</v>
      </c>
      <c r="D57" s="25" t="s">
        <v>110</v>
      </c>
      <c r="E57" s="41">
        <v>504</v>
      </c>
      <c r="F57" s="41">
        <v>588</v>
      </c>
      <c r="G57" s="41">
        <v>504</v>
      </c>
      <c r="H57" s="41">
        <v>588</v>
      </c>
      <c r="I57" s="40">
        <v>0</v>
      </c>
      <c r="J57" s="40">
        <v>0</v>
      </c>
      <c r="K57" s="41">
        <f>504-15</f>
        <v>489</v>
      </c>
      <c r="L57" s="41">
        <f>588-18</f>
        <v>570</v>
      </c>
      <c r="M57" s="11"/>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row>
    <row r="58" spans="1:214" ht="31.5">
      <c r="A58" s="24">
        <v>49</v>
      </c>
      <c r="B58" s="25">
        <v>46</v>
      </c>
      <c r="C58" s="45" t="s">
        <v>111</v>
      </c>
      <c r="D58" s="46" t="s">
        <v>112</v>
      </c>
      <c r="E58" s="41">
        <v>74</v>
      </c>
      <c r="F58" s="41">
        <v>11</v>
      </c>
      <c r="G58" s="41">
        <v>56</v>
      </c>
      <c r="H58" s="41">
        <v>89</v>
      </c>
      <c r="I58" s="40">
        <v>92</v>
      </c>
      <c r="J58" s="40">
        <v>0</v>
      </c>
      <c r="K58" s="41">
        <f>74-2</f>
        <v>72</v>
      </c>
      <c r="L58" s="41">
        <v>11</v>
      </c>
      <c r="M58" s="11"/>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c r="FS58" s="12"/>
      <c r="FT58" s="12"/>
      <c r="FU58" s="12"/>
      <c r="FV58" s="12"/>
      <c r="FW58" s="12"/>
      <c r="FX58" s="12"/>
      <c r="FY58" s="12"/>
      <c r="FZ58" s="12"/>
      <c r="GA58" s="12"/>
      <c r="GB58" s="12"/>
      <c r="GC58" s="12"/>
      <c r="GD58" s="12"/>
      <c r="GE58" s="12"/>
      <c r="GF58" s="12"/>
      <c r="GG58" s="12"/>
      <c r="GH58" s="12"/>
      <c r="GI58" s="12"/>
      <c r="GJ58" s="12"/>
      <c r="GK58" s="12"/>
      <c r="GL58" s="12"/>
      <c r="GM58" s="12"/>
      <c r="GN58" s="12"/>
      <c r="GO58" s="12"/>
      <c r="GP58" s="12"/>
      <c r="GQ58" s="12"/>
      <c r="GR58" s="12"/>
      <c r="GS58" s="12"/>
      <c r="GT58" s="12"/>
      <c r="GU58" s="12"/>
      <c r="GV58" s="12"/>
      <c r="GW58" s="12"/>
      <c r="GX58" s="12"/>
      <c r="GY58" s="12"/>
      <c r="GZ58" s="12"/>
      <c r="HA58" s="12"/>
      <c r="HB58" s="12"/>
      <c r="HC58" s="12"/>
      <c r="HD58" s="12"/>
      <c r="HE58" s="12"/>
      <c r="HF58" s="12"/>
    </row>
    <row r="59" spans="1:214">
      <c r="A59" s="24">
        <v>50</v>
      </c>
      <c r="B59" s="25">
        <v>47</v>
      </c>
      <c r="C59" s="24" t="s">
        <v>113</v>
      </c>
      <c r="D59" s="25" t="s">
        <v>114</v>
      </c>
      <c r="E59" s="41">
        <v>1276</v>
      </c>
      <c r="F59" s="41">
        <v>2683</v>
      </c>
      <c r="G59" s="41">
        <v>1276</v>
      </c>
      <c r="H59" s="41">
        <v>2683</v>
      </c>
      <c r="I59" s="40">
        <v>144</v>
      </c>
      <c r="J59" s="40">
        <v>288</v>
      </c>
      <c r="K59" s="41">
        <f>1276-38</f>
        <v>1238</v>
      </c>
      <c r="L59" s="41">
        <f>2683-80</f>
        <v>2603</v>
      </c>
      <c r="M59" s="11"/>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c r="GF59" s="12"/>
      <c r="GG59" s="12"/>
      <c r="GH59" s="12"/>
      <c r="GI59" s="12"/>
      <c r="GJ59" s="12"/>
      <c r="GK59" s="12"/>
      <c r="GL59" s="12"/>
      <c r="GM59" s="12"/>
      <c r="GN59" s="12"/>
      <c r="GO59" s="12"/>
      <c r="GP59" s="12"/>
      <c r="GQ59" s="12"/>
      <c r="GR59" s="12"/>
      <c r="GS59" s="12"/>
      <c r="GT59" s="12"/>
      <c r="GU59" s="12"/>
      <c r="GV59" s="12"/>
      <c r="GW59" s="12"/>
      <c r="GX59" s="12"/>
      <c r="GY59" s="12"/>
      <c r="GZ59" s="12"/>
      <c r="HA59" s="12"/>
      <c r="HB59" s="12"/>
      <c r="HC59" s="12"/>
      <c r="HD59" s="12"/>
      <c r="HE59" s="12"/>
      <c r="HF59" s="12"/>
    </row>
    <row r="60" spans="1:214" ht="31.5">
      <c r="A60" s="24">
        <v>51</v>
      </c>
      <c r="B60" s="25">
        <v>48</v>
      </c>
      <c r="C60" s="44" t="s">
        <v>115</v>
      </c>
      <c r="D60" s="25" t="s">
        <v>116</v>
      </c>
      <c r="E60" s="41">
        <v>500</v>
      </c>
      <c r="F60" s="41">
        <v>815</v>
      </c>
      <c r="G60" s="41">
        <v>540</v>
      </c>
      <c r="H60" s="41">
        <v>600</v>
      </c>
      <c r="I60" s="40">
        <v>58</v>
      </c>
      <c r="J60" s="40">
        <v>116</v>
      </c>
      <c r="K60" s="41">
        <f>500-15</f>
        <v>485</v>
      </c>
      <c r="L60" s="41">
        <f>815-24</f>
        <v>791</v>
      </c>
      <c r="M60" s="11"/>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c r="FS60" s="12"/>
      <c r="FT60" s="12"/>
      <c r="FU60" s="12"/>
      <c r="FV60" s="12"/>
      <c r="FW60" s="12"/>
      <c r="FX60" s="12"/>
      <c r="FY60" s="12"/>
      <c r="FZ60" s="12"/>
      <c r="GA60" s="12"/>
      <c r="GB60" s="12"/>
      <c r="GC60" s="12"/>
      <c r="GD60" s="12"/>
      <c r="GE60" s="12"/>
      <c r="GF60" s="12"/>
      <c r="GG60" s="12"/>
      <c r="GH60" s="12"/>
      <c r="GI60" s="12"/>
      <c r="GJ60" s="12"/>
      <c r="GK60" s="12"/>
      <c r="GL60" s="12"/>
      <c r="GM60" s="12"/>
      <c r="GN60" s="12"/>
      <c r="GO60" s="12"/>
      <c r="GP60" s="12"/>
      <c r="GQ60" s="12"/>
      <c r="GR60" s="12"/>
      <c r="GS60" s="12"/>
      <c r="GT60" s="12"/>
      <c r="GU60" s="12"/>
      <c r="GV60" s="12"/>
      <c r="GW60" s="12"/>
      <c r="GX60" s="12"/>
      <c r="GY60" s="12"/>
      <c r="GZ60" s="12"/>
      <c r="HA60" s="12"/>
      <c r="HB60" s="12"/>
      <c r="HC60" s="12"/>
      <c r="HD60" s="12"/>
      <c r="HE60" s="12"/>
      <c r="HF60" s="12"/>
    </row>
    <row r="61" spans="1:214">
      <c r="A61" s="24">
        <v>52</v>
      </c>
      <c r="B61" s="25">
        <v>49</v>
      </c>
      <c r="C61" s="24" t="s">
        <v>117</v>
      </c>
      <c r="D61" s="25" t="s">
        <v>118</v>
      </c>
      <c r="E61" s="41">
        <v>26713</v>
      </c>
      <c r="F61" s="41">
        <v>33549</v>
      </c>
      <c r="G61" s="41">
        <v>15000</v>
      </c>
      <c r="H61" s="41">
        <v>25000</v>
      </c>
      <c r="I61" s="40">
        <v>6763</v>
      </c>
      <c r="J61" s="40">
        <v>8329</v>
      </c>
      <c r="K61" s="41">
        <f>26713-801</f>
        <v>25912</v>
      </c>
      <c r="L61" s="41">
        <f>33549-1006</f>
        <v>32543</v>
      </c>
      <c r="M61" s="11"/>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c r="GF61" s="12"/>
      <c r="GG61" s="12"/>
      <c r="GH61" s="12"/>
      <c r="GI61" s="12"/>
      <c r="GJ61" s="12"/>
      <c r="GK61" s="12"/>
      <c r="GL61" s="12"/>
      <c r="GM61" s="12"/>
      <c r="GN61" s="12"/>
      <c r="GO61" s="12"/>
      <c r="GP61" s="12"/>
      <c r="GQ61" s="12"/>
      <c r="GR61" s="12"/>
      <c r="GS61" s="12"/>
      <c r="GT61" s="12"/>
      <c r="GU61" s="12"/>
      <c r="GV61" s="12"/>
      <c r="GW61" s="12"/>
      <c r="GX61" s="12"/>
      <c r="GY61" s="12"/>
      <c r="GZ61" s="12"/>
      <c r="HA61" s="12"/>
      <c r="HB61" s="12"/>
      <c r="HC61" s="12"/>
      <c r="HD61" s="12"/>
      <c r="HE61" s="12"/>
      <c r="HF61" s="12"/>
    </row>
    <row r="62" spans="1:214">
      <c r="A62" s="24"/>
      <c r="B62" s="25">
        <v>50</v>
      </c>
      <c r="C62" s="24" t="s">
        <v>119</v>
      </c>
      <c r="D62" s="25" t="s">
        <v>120</v>
      </c>
      <c r="E62" s="41">
        <v>1169.8699999999999</v>
      </c>
      <c r="F62" s="41">
        <v>2460</v>
      </c>
      <c r="G62" s="41">
        <v>130</v>
      </c>
      <c r="H62" s="41">
        <v>99</v>
      </c>
      <c r="I62" s="40">
        <v>121</v>
      </c>
      <c r="J62" s="40">
        <v>242</v>
      </c>
      <c r="K62" s="41">
        <f>1169.87-35</f>
        <v>1134.8699999999999</v>
      </c>
      <c r="L62" s="41">
        <f>2460-74</f>
        <v>2386</v>
      </c>
      <c r="M62" s="11"/>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c r="FS62" s="12"/>
      <c r="FT62" s="12"/>
      <c r="FU62" s="12"/>
      <c r="FV62" s="12"/>
      <c r="FW62" s="12"/>
      <c r="FX62" s="12"/>
      <c r="FY62" s="12"/>
      <c r="FZ62" s="12"/>
      <c r="GA62" s="12"/>
      <c r="GB62" s="12"/>
      <c r="GC62" s="12"/>
      <c r="GD62" s="12"/>
      <c r="GE62" s="12"/>
      <c r="GF62" s="12"/>
      <c r="GG62" s="12"/>
      <c r="GH62" s="12"/>
      <c r="GI62" s="12"/>
      <c r="GJ62" s="12"/>
      <c r="GK62" s="12"/>
      <c r="GL62" s="12"/>
      <c r="GM62" s="12"/>
      <c r="GN62" s="12"/>
      <c r="GO62" s="12"/>
      <c r="GP62" s="12"/>
      <c r="GQ62" s="12"/>
      <c r="GR62" s="12"/>
      <c r="GS62" s="12"/>
      <c r="GT62" s="12"/>
      <c r="GU62" s="12"/>
      <c r="GV62" s="12"/>
      <c r="GW62" s="12"/>
      <c r="GX62" s="12"/>
      <c r="GY62" s="12"/>
      <c r="GZ62" s="12"/>
      <c r="HA62" s="12"/>
      <c r="HB62" s="12"/>
      <c r="HC62" s="12"/>
      <c r="HD62" s="12"/>
      <c r="HE62" s="12"/>
      <c r="HF62" s="12"/>
    </row>
    <row r="63" spans="1:214">
      <c r="A63" s="24"/>
      <c r="B63" s="25">
        <v>51</v>
      </c>
      <c r="C63" s="24" t="s">
        <v>121</v>
      </c>
      <c r="D63" s="25" t="s">
        <v>122</v>
      </c>
      <c r="E63" s="41">
        <v>1619</v>
      </c>
      <c r="F63" s="41">
        <v>3963</v>
      </c>
      <c r="G63" s="41">
        <v>4500</v>
      </c>
      <c r="H63" s="41">
        <v>5702</v>
      </c>
      <c r="I63" s="40">
        <v>345</v>
      </c>
      <c r="J63" s="40">
        <v>690</v>
      </c>
      <c r="K63" s="41">
        <f>1619-49</f>
        <v>1570</v>
      </c>
      <c r="L63" s="41">
        <f>3963-119</f>
        <v>3844</v>
      </c>
      <c r="M63" s="11"/>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c r="FS63" s="12"/>
      <c r="FT63" s="12"/>
      <c r="FU63" s="12"/>
      <c r="FV63" s="12"/>
      <c r="FW63" s="12"/>
      <c r="FX63" s="12"/>
      <c r="FY63" s="12"/>
      <c r="FZ63" s="12"/>
      <c r="GA63" s="12"/>
      <c r="GB63" s="12"/>
      <c r="GC63" s="12"/>
      <c r="GD63" s="12"/>
      <c r="GE63" s="12"/>
      <c r="GF63" s="12"/>
      <c r="GG63" s="12"/>
      <c r="GH63" s="12"/>
      <c r="GI63" s="12"/>
      <c r="GJ63" s="12"/>
      <c r="GK63" s="12"/>
      <c r="GL63" s="12"/>
      <c r="GM63" s="12"/>
      <c r="GN63" s="12"/>
      <c r="GO63" s="12"/>
      <c r="GP63" s="12"/>
      <c r="GQ63" s="12"/>
      <c r="GR63" s="12"/>
      <c r="GS63" s="12"/>
      <c r="GT63" s="12"/>
      <c r="GU63" s="12"/>
      <c r="GV63" s="12"/>
      <c r="GW63" s="12"/>
      <c r="GX63" s="12"/>
      <c r="GY63" s="12"/>
      <c r="GZ63" s="12"/>
      <c r="HA63" s="12"/>
      <c r="HB63" s="12"/>
      <c r="HC63" s="12"/>
      <c r="HD63" s="12"/>
      <c r="HE63" s="12"/>
      <c r="HF63" s="12"/>
    </row>
    <row r="64" spans="1:214">
      <c r="A64" s="24"/>
      <c r="B64" s="25">
        <v>52</v>
      </c>
      <c r="C64" s="33" t="s">
        <v>123</v>
      </c>
      <c r="D64" s="34" t="s">
        <v>124</v>
      </c>
      <c r="E64" s="47">
        <v>17.5</v>
      </c>
      <c r="F64" s="47">
        <v>0</v>
      </c>
      <c r="G64" s="48">
        <v>0</v>
      </c>
      <c r="H64" s="47">
        <v>0</v>
      </c>
      <c r="I64" s="47">
        <v>0</v>
      </c>
      <c r="J64" s="47">
        <v>0</v>
      </c>
      <c r="K64" s="48">
        <v>17</v>
      </c>
      <c r="L64" s="47">
        <v>0</v>
      </c>
      <c r="M64" s="11"/>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c r="EY64" s="12"/>
      <c r="EZ64" s="12"/>
      <c r="FA64" s="12"/>
      <c r="FB64" s="12"/>
      <c r="FC64" s="12"/>
      <c r="FD64" s="12"/>
      <c r="FE64" s="12"/>
      <c r="FF64" s="12"/>
      <c r="FG64" s="12"/>
      <c r="FH64" s="12"/>
      <c r="FI64" s="12"/>
      <c r="FJ64" s="12"/>
      <c r="FK64" s="12"/>
      <c r="FL64" s="12"/>
      <c r="FM64" s="12"/>
      <c r="FN64" s="12"/>
      <c r="FO64" s="12"/>
      <c r="FP64" s="12"/>
      <c r="FQ64" s="12"/>
      <c r="FR64" s="12"/>
      <c r="FS64" s="12"/>
      <c r="FT64" s="12"/>
      <c r="FU64" s="12"/>
      <c r="FV64" s="12"/>
      <c r="FW64" s="12"/>
      <c r="FX64" s="12"/>
      <c r="FY64" s="12"/>
      <c r="FZ64" s="12"/>
      <c r="GA64" s="12"/>
      <c r="GB64" s="12"/>
      <c r="GC64" s="12"/>
      <c r="GD64" s="12"/>
      <c r="GE64" s="12"/>
      <c r="GF64" s="12"/>
      <c r="GG64" s="12"/>
      <c r="GH64" s="12"/>
      <c r="GI64" s="12"/>
      <c r="GJ64" s="12"/>
      <c r="GK64" s="12"/>
      <c r="GL64" s="12"/>
      <c r="GM64" s="12"/>
      <c r="GN64" s="12"/>
      <c r="GO64" s="12"/>
      <c r="GP64" s="12"/>
      <c r="GQ64" s="12"/>
      <c r="GR64" s="12"/>
      <c r="GS64" s="12"/>
      <c r="GT64" s="12"/>
      <c r="GU64" s="12"/>
      <c r="GV64" s="12"/>
      <c r="GW64" s="12"/>
      <c r="GX64" s="12"/>
      <c r="GY64" s="12"/>
      <c r="GZ64" s="12"/>
      <c r="HA64" s="12"/>
      <c r="HB64" s="12"/>
      <c r="HC64" s="12"/>
      <c r="HD64" s="12"/>
      <c r="HE64" s="12"/>
      <c r="HF64" s="12"/>
    </row>
    <row r="65" spans="1:256">
      <c r="A65" s="24">
        <v>54</v>
      </c>
      <c r="B65" s="25">
        <v>53</v>
      </c>
      <c r="C65" s="33" t="s">
        <v>125</v>
      </c>
      <c r="D65" s="34" t="s">
        <v>126</v>
      </c>
      <c r="E65" s="47">
        <v>312</v>
      </c>
      <c r="F65" s="47">
        <v>838</v>
      </c>
      <c r="G65" s="47">
        <v>4218</v>
      </c>
      <c r="H65" s="47">
        <v>6306</v>
      </c>
      <c r="I65" s="47">
        <v>122</v>
      </c>
      <c r="J65" s="47">
        <v>218</v>
      </c>
      <c r="K65" s="47">
        <f>312-10</f>
        <v>302</v>
      </c>
      <c r="L65" s="47">
        <f>838-25</f>
        <v>813</v>
      </c>
      <c r="M65" s="11"/>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c r="DA65" s="12"/>
      <c r="DB65" s="12"/>
      <c r="DC65" s="12"/>
      <c r="DD65" s="12"/>
      <c r="DE65" s="12"/>
      <c r="DF65" s="12"/>
      <c r="DG65" s="12"/>
      <c r="DH65" s="12"/>
      <c r="DI65" s="12"/>
      <c r="DJ65" s="12"/>
      <c r="DK65" s="12"/>
      <c r="DL65" s="12"/>
      <c r="DM65" s="12"/>
      <c r="DN65" s="12"/>
      <c r="DO65" s="12"/>
      <c r="DP65" s="12"/>
      <c r="DQ65" s="12"/>
      <c r="DR65" s="12"/>
      <c r="DS65" s="12"/>
      <c r="DT65" s="12"/>
      <c r="DU65" s="12"/>
      <c r="DV65" s="12"/>
      <c r="DW65" s="12"/>
      <c r="DX65" s="12"/>
      <c r="DY65" s="12"/>
      <c r="DZ65" s="12"/>
      <c r="EA65" s="12"/>
      <c r="EB65" s="12"/>
      <c r="EC65" s="12"/>
      <c r="ED65" s="12"/>
      <c r="EE65" s="12"/>
      <c r="EF65" s="12"/>
      <c r="EG65" s="12"/>
      <c r="EH65" s="12"/>
      <c r="EI65" s="12"/>
      <c r="EJ65" s="12"/>
      <c r="EK65" s="12"/>
      <c r="EL65" s="12"/>
      <c r="EM65" s="12"/>
      <c r="EN65" s="12"/>
      <c r="EO65" s="12"/>
      <c r="EP65" s="12"/>
      <c r="EQ65" s="12"/>
      <c r="ER65" s="12"/>
      <c r="ES65" s="12"/>
      <c r="ET65" s="12"/>
      <c r="EU65" s="12"/>
      <c r="EV65" s="12"/>
      <c r="EW65" s="12"/>
      <c r="EX65" s="12"/>
      <c r="EY65" s="12"/>
      <c r="EZ65" s="12"/>
      <c r="FA65" s="12"/>
      <c r="FB65" s="12"/>
      <c r="FC65" s="12"/>
      <c r="FD65" s="12"/>
      <c r="FE65" s="12"/>
      <c r="FF65" s="12"/>
      <c r="FG65" s="12"/>
      <c r="FH65" s="12"/>
      <c r="FI65" s="12"/>
      <c r="FJ65" s="12"/>
      <c r="FK65" s="12"/>
      <c r="FL65" s="12"/>
      <c r="FM65" s="12"/>
      <c r="FN65" s="12"/>
      <c r="FO65" s="12"/>
      <c r="FP65" s="12"/>
      <c r="FQ65" s="12"/>
      <c r="FR65" s="12"/>
      <c r="FS65" s="12"/>
      <c r="FT65" s="12"/>
      <c r="FU65" s="12"/>
      <c r="FV65" s="12"/>
      <c r="FW65" s="12"/>
      <c r="FX65" s="12"/>
      <c r="FY65" s="12"/>
      <c r="FZ65" s="12"/>
      <c r="GA65" s="12"/>
      <c r="GB65" s="12"/>
      <c r="GC65" s="12"/>
      <c r="GD65" s="12"/>
      <c r="GE65" s="12"/>
      <c r="GF65" s="12"/>
      <c r="GG65" s="12"/>
      <c r="GH65" s="12"/>
      <c r="GI65" s="12"/>
      <c r="GJ65" s="12"/>
      <c r="GK65" s="12"/>
      <c r="GL65" s="12"/>
      <c r="GM65" s="12"/>
      <c r="GN65" s="12"/>
      <c r="GO65" s="12"/>
      <c r="GP65" s="12"/>
      <c r="GQ65" s="12"/>
      <c r="GR65" s="12"/>
      <c r="GS65" s="12"/>
      <c r="GT65" s="12"/>
      <c r="GU65" s="12"/>
      <c r="GV65" s="12"/>
      <c r="GW65" s="12"/>
      <c r="GX65" s="12"/>
      <c r="GY65" s="12"/>
      <c r="GZ65" s="12"/>
      <c r="HA65" s="12"/>
      <c r="HB65" s="12"/>
      <c r="HC65" s="12"/>
      <c r="HD65" s="12"/>
      <c r="HE65" s="12"/>
      <c r="HF65" s="12"/>
    </row>
    <row r="66" spans="1:256">
      <c r="A66" s="33"/>
      <c r="B66" s="25">
        <v>54</v>
      </c>
      <c r="C66" s="24" t="s">
        <v>127</v>
      </c>
      <c r="D66" s="25" t="s">
        <v>128</v>
      </c>
      <c r="E66" s="41">
        <v>3002</v>
      </c>
      <c r="F66" s="41">
        <v>5476</v>
      </c>
      <c r="G66" s="41">
        <v>5134</v>
      </c>
      <c r="H66" s="41">
        <v>6966</v>
      </c>
      <c r="I66" s="40">
        <v>1378</v>
      </c>
      <c r="J66" s="40">
        <v>1636</v>
      </c>
      <c r="K66" s="41">
        <f>3002-90</f>
        <v>2912</v>
      </c>
      <c r="L66" s="41">
        <f>5476-164</f>
        <v>5312</v>
      </c>
      <c r="M66" s="11"/>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c r="FJ66" s="12"/>
      <c r="FK66" s="12"/>
      <c r="FL66" s="12"/>
      <c r="FM66" s="12"/>
      <c r="FN66" s="12"/>
      <c r="FO66" s="12"/>
      <c r="FP66" s="12"/>
      <c r="FQ66" s="12"/>
      <c r="FR66" s="12"/>
      <c r="FS66" s="12"/>
      <c r="FT66" s="12"/>
      <c r="FU66" s="12"/>
      <c r="FV66" s="12"/>
      <c r="FW66" s="12"/>
      <c r="FX66" s="12"/>
      <c r="FY66" s="12"/>
      <c r="FZ66" s="12"/>
      <c r="GA66" s="12"/>
      <c r="GB66" s="12"/>
      <c r="GC66" s="12"/>
      <c r="GD66" s="12"/>
      <c r="GE66" s="12"/>
      <c r="GF66" s="12"/>
      <c r="GG66" s="12"/>
      <c r="GH66" s="12"/>
      <c r="GI66" s="12"/>
      <c r="GJ66" s="12"/>
      <c r="GK66" s="12"/>
      <c r="GL66" s="12"/>
      <c r="GM66" s="12"/>
      <c r="GN66" s="12"/>
      <c r="GO66" s="12"/>
      <c r="GP66" s="12"/>
      <c r="GQ66" s="12"/>
      <c r="GR66" s="12"/>
      <c r="GS66" s="12"/>
      <c r="GT66" s="12"/>
      <c r="GU66" s="12"/>
      <c r="GV66" s="12"/>
      <c r="GW66" s="12"/>
      <c r="GX66" s="12"/>
      <c r="GY66" s="12"/>
      <c r="GZ66" s="12"/>
      <c r="HA66" s="12"/>
      <c r="HB66" s="12"/>
      <c r="HC66" s="12"/>
      <c r="HD66" s="12"/>
      <c r="HE66" s="12"/>
      <c r="HF66" s="12"/>
    </row>
    <row r="67" spans="1:256">
      <c r="A67" s="33"/>
      <c r="B67" s="25">
        <v>55</v>
      </c>
      <c r="C67" s="24" t="s">
        <v>129</v>
      </c>
      <c r="D67" s="25" t="s">
        <v>130</v>
      </c>
      <c r="E67" s="25">
        <v>120</v>
      </c>
      <c r="F67" s="25">
        <v>140</v>
      </c>
      <c r="G67" s="25">
        <v>0</v>
      </c>
      <c r="H67" s="25">
        <v>0</v>
      </c>
      <c r="I67" s="41">
        <v>24</v>
      </c>
      <c r="J67" s="41">
        <v>48</v>
      </c>
      <c r="K67" s="25">
        <f>120-4</f>
        <v>116</v>
      </c>
      <c r="L67" s="25">
        <f>140-4</f>
        <v>136</v>
      </c>
      <c r="M67" s="11"/>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c r="FS67" s="12"/>
      <c r="FT67" s="12"/>
      <c r="FU67" s="12"/>
      <c r="FV67" s="12"/>
      <c r="FW67" s="12"/>
      <c r="FX67" s="12"/>
      <c r="FY67" s="12"/>
      <c r="FZ67" s="12"/>
      <c r="GA67" s="12"/>
      <c r="GB67" s="12"/>
      <c r="GC67" s="12"/>
      <c r="GD67" s="12"/>
      <c r="GE67" s="12"/>
      <c r="GF67" s="12"/>
      <c r="GG67" s="12"/>
      <c r="GH67" s="12"/>
      <c r="GI67" s="12"/>
      <c r="GJ67" s="12"/>
      <c r="GK67" s="12"/>
      <c r="GL67" s="12"/>
      <c r="GM67" s="12"/>
      <c r="GN67" s="12"/>
      <c r="GO67" s="12"/>
      <c r="GP67" s="12"/>
      <c r="GQ67" s="12"/>
      <c r="GR67" s="12"/>
      <c r="GS67" s="12"/>
      <c r="GT67" s="12"/>
      <c r="GU67" s="12"/>
      <c r="GV67" s="12"/>
      <c r="GW67" s="12"/>
      <c r="GX67" s="12"/>
      <c r="GY67" s="12"/>
      <c r="GZ67" s="12"/>
      <c r="HA67" s="12"/>
      <c r="HB67" s="12"/>
      <c r="HC67" s="12"/>
      <c r="HD67" s="12"/>
      <c r="HE67" s="12"/>
      <c r="HF67" s="12"/>
    </row>
    <row r="68" spans="1:256">
      <c r="A68" s="33"/>
      <c r="B68" s="33"/>
      <c r="C68" s="33"/>
      <c r="D68" s="34"/>
      <c r="E68" s="49"/>
      <c r="F68" s="49"/>
      <c r="G68" s="49"/>
      <c r="H68" s="49"/>
      <c r="I68" s="47"/>
      <c r="J68" s="47"/>
      <c r="K68" s="49"/>
      <c r="L68" s="49"/>
      <c r="M68" s="11"/>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c r="FS68" s="12"/>
      <c r="FT68" s="12"/>
      <c r="FU68" s="12"/>
      <c r="FV68" s="12"/>
      <c r="FW68" s="12"/>
      <c r="FX68" s="12"/>
      <c r="FY68" s="12"/>
      <c r="FZ68" s="12"/>
      <c r="GA68" s="12"/>
      <c r="GB68" s="12"/>
      <c r="GC68" s="12"/>
      <c r="GD68" s="12"/>
      <c r="GE68" s="12"/>
      <c r="GF68" s="12"/>
      <c r="GG68" s="12"/>
      <c r="GH68" s="12"/>
      <c r="GI68" s="12"/>
      <c r="GJ68" s="12"/>
      <c r="GK68" s="12"/>
      <c r="GL68" s="12"/>
      <c r="GM68" s="12"/>
      <c r="GN68" s="12"/>
      <c r="GO68" s="12"/>
      <c r="GP68" s="12"/>
      <c r="GQ68" s="12"/>
      <c r="GR68" s="12"/>
      <c r="GS68" s="12"/>
      <c r="GT68" s="12"/>
      <c r="GU68" s="12"/>
      <c r="GV68" s="12"/>
      <c r="GW68" s="12"/>
      <c r="GX68" s="12"/>
      <c r="GY68" s="12"/>
      <c r="GZ68" s="12"/>
      <c r="HA68" s="12"/>
      <c r="HB68" s="12"/>
      <c r="HC68" s="12"/>
      <c r="HD68" s="12"/>
      <c r="HE68" s="12"/>
      <c r="HF68" s="12"/>
    </row>
    <row r="69" spans="1:256">
      <c r="A69" s="33"/>
      <c r="B69" s="33"/>
      <c r="C69" s="33"/>
      <c r="D69" s="34"/>
      <c r="E69" s="49"/>
      <c r="F69" s="49"/>
      <c r="G69" s="49"/>
      <c r="H69" s="49"/>
      <c r="I69" s="47"/>
      <c r="J69" s="47"/>
      <c r="K69" s="49"/>
      <c r="L69" s="49"/>
      <c r="M69" s="11"/>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c r="FS69" s="12"/>
      <c r="FT69" s="12"/>
      <c r="FU69" s="12"/>
      <c r="FV69" s="12"/>
      <c r="FW69" s="12"/>
      <c r="FX69" s="12"/>
      <c r="FY69" s="12"/>
      <c r="FZ69" s="12"/>
      <c r="GA69" s="12"/>
      <c r="GB69" s="12"/>
      <c r="GC69" s="12"/>
      <c r="GD69" s="12"/>
      <c r="GE69" s="12"/>
      <c r="GF69" s="12"/>
      <c r="GG69" s="12"/>
      <c r="GH69" s="12"/>
      <c r="GI69" s="12"/>
      <c r="GJ69" s="12"/>
      <c r="GK69" s="12"/>
      <c r="GL69" s="12"/>
      <c r="GM69" s="12"/>
      <c r="GN69" s="12"/>
      <c r="GO69" s="12"/>
      <c r="GP69" s="12"/>
      <c r="GQ69" s="12"/>
      <c r="GR69" s="12"/>
      <c r="GS69" s="12"/>
      <c r="GT69" s="12"/>
      <c r="GU69" s="12"/>
      <c r="GV69" s="12"/>
      <c r="GW69" s="12"/>
      <c r="GX69" s="12"/>
      <c r="GY69" s="12"/>
      <c r="GZ69" s="12"/>
      <c r="HA69" s="12"/>
      <c r="HB69" s="12"/>
      <c r="HC69" s="12"/>
      <c r="HD69" s="12"/>
      <c r="HE69" s="12"/>
      <c r="HF69" s="12"/>
    </row>
    <row r="70" spans="1:256">
      <c r="A70" s="33"/>
      <c r="B70" s="33"/>
      <c r="C70" s="33"/>
      <c r="D70" s="34"/>
      <c r="E70" s="49"/>
      <c r="F70" s="49"/>
      <c r="G70" s="49"/>
      <c r="H70" s="49"/>
      <c r="I70" s="47"/>
      <c r="J70" s="47"/>
      <c r="K70" s="49"/>
      <c r="L70" s="49"/>
      <c r="M70" s="11"/>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2"/>
      <c r="FJ70" s="12"/>
      <c r="FK70" s="12"/>
      <c r="FL70" s="12"/>
      <c r="FM70" s="12"/>
      <c r="FN70" s="12"/>
      <c r="FO70" s="12"/>
      <c r="FP70" s="12"/>
      <c r="FQ70" s="12"/>
      <c r="FR70" s="12"/>
      <c r="FS70" s="12"/>
      <c r="FT70" s="12"/>
      <c r="FU70" s="12"/>
      <c r="FV70" s="12"/>
      <c r="FW70" s="12"/>
      <c r="FX70" s="12"/>
      <c r="FY70" s="12"/>
      <c r="FZ70" s="12"/>
      <c r="GA70" s="12"/>
      <c r="GB70" s="12"/>
      <c r="GC70" s="12"/>
      <c r="GD70" s="12"/>
      <c r="GE70" s="12"/>
      <c r="GF70" s="12"/>
      <c r="GG70" s="12"/>
      <c r="GH70" s="12"/>
      <c r="GI70" s="12"/>
      <c r="GJ70" s="12"/>
      <c r="GK70" s="12"/>
      <c r="GL70" s="12"/>
      <c r="GM70" s="12"/>
      <c r="GN70" s="12"/>
      <c r="GO70" s="12"/>
      <c r="GP70" s="12"/>
      <c r="GQ70" s="12"/>
      <c r="GR70" s="12"/>
      <c r="GS70" s="12"/>
      <c r="GT70" s="12"/>
      <c r="GU70" s="12"/>
      <c r="GV70" s="12"/>
      <c r="GW70" s="12"/>
      <c r="GX70" s="12"/>
      <c r="GY70" s="12"/>
      <c r="GZ70" s="12"/>
      <c r="HA70" s="12"/>
      <c r="HB70" s="12"/>
      <c r="HC70" s="12"/>
      <c r="HD70" s="12"/>
      <c r="HE70" s="12"/>
      <c r="HF70" s="12"/>
    </row>
    <row r="71" spans="1:256">
      <c r="A71" s="33"/>
      <c r="B71" s="33"/>
      <c r="C71" s="34"/>
      <c r="D71" s="35"/>
      <c r="E71" s="37"/>
      <c r="F71" s="37"/>
      <c r="G71" s="38"/>
      <c r="H71" s="38"/>
      <c r="I71" s="37"/>
      <c r="J71" s="37"/>
      <c r="K71" s="37"/>
      <c r="L71" s="37"/>
      <c r="M71" s="11"/>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c r="FY71" s="12"/>
      <c r="FZ71" s="12"/>
      <c r="GA71" s="12"/>
      <c r="GB71" s="12"/>
      <c r="GC71" s="12"/>
      <c r="GD71" s="12"/>
      <c r="GE71" s="12"/>
      <c r="GF71" s="12"/>
      <c r="GG71" s="12"/>
      <c r="GH71" s="12"/>
      <c r="GI71" s="12"/>
      <c r="GJ71" s="12"/>
      <c r="GK71" s="12"/>
      <c r="GL71" s="12"/>
      <c r="GM71" s="12"/>
      <c r="GN71" s="12"/>
      <c r="GO71" s="12"/>
      <c r="GP71" s="12"/>
      <c r="GQ71" s="12"/>
      <c r="GR71" s="12"/>
      <c r="GS71" s="12"/>
      <c r="GT71" s="12"/>
      <c r="GU71" s="12"/>
      <c r="GV71" s="12"/>
      <c r="GW71" s="12"/>
      <c r="GX71" s="12"/>
      <c r="GY71" s="12"/>
      <c r="GZ71" s="12"/>
      <c r="HA71" s="12"/>
      <c r="HB71" s="12"/>
      <c r="HC71" s="12"/>
      <c r="HD71" s="12"/>
      <c r="HE71" s="12"/>
      <c r="HF71" s="12"/>
    </row>
    <row r="72" spans="1:256">
      <c r="A72" s="24"/>
      <c r="B72" s="24"/>
      <c r="C72" s="50" t="s">
        <v>131</v>
      </c>
      <c r="D72" s="26"/>
      <c r="E72" s="51">
        <f>SUM(E73:E247)</f>
        <v>2021559.9000000001</v>
      </c>
      <c r="F72" s="51">
        <f>SUM(F73:F247)</f>
        <v>540182.89999999991</v>
      </c>
      <c r="G72" s="51">
        <f t="shared" ref="G72:L72" si="2">SUM(G73:G247)</f>
        <v>1905155.9000000001</v>
      </c>
      <c r="H72" s="51">
        <f t="shared" si="2"/>
        <v>503999.89999999997</v>
      </c>
      <c r="I72" s="51">
        <f t="shared" si="2"/>
        <v>374828.79999999999</v>
      </c>
      <c r="J72" s="51">
        <f t="shared" si="2"/>
        <v>88232.62</v>
      </c>
      <c r="K72" s="51">
        <f t="shared" si="2"/>
        <v>1493822.9000000001</v>
      </c>
      <c r="L72" s="51">
        <f t="shared" si="2"/>
        <v>382047.77999999997</v>
      </c>
      <c r="M72" s="11"/>
      <c r="N72" s="11"/>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c r="FY72" s="12"/>
      <c r="FZ72" s="12"/>
      <c r="GA72" s="12"/>
      <c r="GB72" s="12"/>
      <c r="GC72" s="12"/>
      <c r="GD72" s="12"/>
      <c r="GE72" s="12"/>
      <c r="GF72" s="12"/>
      <c r="GG72" s="12"/>
      <c r="GH72" s="12"/>
      <c r="GI72" s="12"/>
      <c r="GJ72" s="12"/>
      <c r="GK72" s="12"/>
      <c r="GL72" s="12"/>
      <c r="GM72" s="12"/>
      <c r="GN72" s="12"/>
      <c r="GO72" s="12"/>
      <c r="GP72" s="12"/>
      <c r="GQ72" s="12"/>
      <c r="GR72" s="12"/>
      <c r="GS72" s="12"/>
      <c r="GT72" s="12"/>
      <c r="GU72" s="12"/>
      <c r="GV72" s="12"/>
      <c r="GW72" s="12"/>
      <c r="GX72" s="12"/>
      <c r="GY72" s="12"/>
      <c r="GZ72" s="12"/>
      <c r="HA72" s="12"/>
      <c r="HB72" s="12"/>
      <c r="HC72" s="12"/>
      <c r="HD72" s="12"/>
      <c r="HE72" s="12"/>
      <c r="HF72" s="12"/>
      <c r="HG72" s="24"/>
      <c r="HH72" s="24"/>
      <c r="HI72" s="24"/>
      <c r="HJ72" s="24"/>
      <c r="HK72" s="24"/>
      <c r="HL72" s="24"/>
      <c r="HM72" s="24"/>
      <c r="HN72" s="24"/>
      <c r="HO72" s="24"/>
      <c r="HP72" s="24"/>
      <c r="HQ72" s="24"/>
      <c r="HR72" s="24"/>
      <c r="HS72" s="24"/>
      <c r="HT72" s="24"/>
      <c r="HU72" s="24"/>
      <c r="HV72" s="24"/>
      <c r="HW72" s="24"/>
      <c r="HX72" s="24"/>
      <c r="HY72" s="24"/>
      <c r="HZ72" s="24"/>
      <c r="IA72" s="24"/>
      <c r="IB72" s="24"/>
      <c r="IC72" s="24"/>
      <c r="ID72" s="24"/>
      <c r="IE72" s="24"/>
      <c r="IF72" s="24"/>
      <c r="IG72" s="24"/>
      <c r="IH72" s="24"/>
      <c r="II72" s="24"/>
      <c r="IJ72" s="24"/>
      <c r="IK72" s="24"/>
      <c r="IL72" s="24"/>
      <c r="IM72" s="24"/>
      <c r="IN72" s="24"/>
      <c r="IO72" s="24"/>
      <c r="IP72" s="24"/>
      <c r="IQ72" s="24"/>
      <c r="IR72" s="24"/>
      <c r="IS72" s="24"/>
      <c r="IT72" s="24"/>
      <c r="IU72" s="24"/>
      <c r="IV72" s="24"/>
    </row>
    <row r="73" spans="1:256">
      <c r="A73" s="33">
        <v>1</v>
      </c>
      <c r="B73" s="34">
        <v>56</v>
      </c>
      <c r="C73" s="33" t="s">
        <v>132</v>
      </c>
      <c r="D73" s="34" t="s">
        <v>133</v>
      </c>
      <c r="E73" s="52">
        <v>1800</v>
      </c>
      <c r="F73" s="52">
        <v>30000</v>
      </c>
      <c r="G73" s="52">
        <v>2653</v>
      </c>
      <c r="H73" s="52">
        <v>54700</v>
      </c>
      <c r="I73" s="53">
        <v>630</v>
      </c>
      <c r="J73" s="53">
        <v>11215</v>
      </c>
      <c r="K73" s="52">
        <v>2000</v>
      </c>
      <c r="L73" s="52">
        <v>44860</v>
      </c>
    </row>
    <row r="74" spans="1:256">
      <c r="A74" s="33">
        <v>2</v>
      </c>
      <c r="B74" s="34">
        <v>57</v>
      </c>
      <c r="C74" s="24" t="s">
        <v>134</v>
      </c>
      <c r="D74" s="25" t="s">
        <v>135</v>
      </c>
      <c r="E74" s="54">
        <v>180</v>
      </c>
      <c r="F74" s="54">
        <v>240</v>
      </c>
      <c r="G74" s="54">
        <v>180</v>
      </c>
      <c r="H74" s="54">
        <v>240</v>
      </c>
      <c r="I74" s="53">
        <v>32</v>
      </c>
      <c r="J74" s="53">
        <v>50</v>
      </c>
      <c r="K74" s="54">
        <v>180</v>
      </c>
      <c r="L74" s="54">
        <v>240</v>
      </c>
    </row>
    <row r="75" spans="1:256">
      <c r="A75" s="24">
        <v>3</v>
      </c>
      <c r="B75" s="25">
        <v>58</v>
      </c>
      <c r="C75" s="24" t="s">
        <v>136</v>
      </c>
      <c r="D75" s="55" t="s">
        <v>137</v>
      </c>
      <c r="E75" s="54">
        <v>490000</v>
      </c>
      <c r="F75" s="54">
        <v>35000</v>
      </c>
      <c r="G75" s="54">
        <v>452841</v>
      </c>
      <c r="H75" s="54">
        <f>35000-14250</f>
        <v>20750</v>
      </c>
      <c r="I75" s="53">
        <f>92852+8072</f>
        <v>100924</v>
      </c>
      <c r="J75" s="53">
        <f>8517.2+848</f>
        <v>9365.2000000000007</v>
      </c>
      <c r="K75" s="54">
        <f>I75*4-10000</f>
        <v>393696</v>
      </c>
      <c r="L75" s="54">
        <f>J75*4</f>
        <v>37460.800000000003</v>
      </c>
      <c r="M75" s="54"/>
      <c r="N75" s="54"/>
    </row>
    <row r="76" spans="1:256">
      <c r="A76" s="33">
        <v>4</v>
      </c>
      <c r="B76" s="34">
        <v>59</v>
      </c>
      <c r="C76" s="24" t="s">
        <v>138</v>
      </c>
      <c r="D76" s="25" t="s">
        <v>139</v>
      </c>
      <c r="E76" s="54">
        <v>663</v>
      </c>
      <c r="F76" s="54">
        <v>663</v>
      </c>
      <c r="G76" s="54">
        <v>663</v>
      </c>
      <c r="H76" s="54">
        <v>663</v>
      </c>
      <c r="I76" s="53">
        <v>0</v>
      </c>
      <c r="J76" s="53">
        <v>0</v>
      </c>
      <c r="K76" s="54">
        <v>350</v>
      </c>
      <c r="L76" s="54">
        <v>350</v>
      </c>
    </row>
    <row r="77" spans="1:256">
      <c r="A77" s="24">
        <v>5</v>
      </c>
      <c r="B77" s="34">
        <v>60</v>
      </c>
      <c r="C77" s="24" t="s">
        <v>140</v>
      </c>
      <c r="D77" s="25" t="s">
        <v>141</v>
      </c>
      <c r="E77" s="54">
        <v>576</v>
      </c>
      <c r="F77" s="54">
        <v>876</v>
      </c>
      <c r="G77" s="54">
        <v>576</v>
      </c>
      <c r="H77" s="54">
        <v>876</v>
      </c>
      <c r="I77" s="53">
        <v>0</v>
      </c>
      <c r="J77" s="53">
        <v>0</v>
      </c>
      <c r="K77" s="54">
        <v>0</v>
      </c>
      <c r="L77" s="54">
        <v>0</v>
      </c>
    </row>
    <row r="78" spans="1:256">
      <c r="A78" s="33">
        <v>6</v>
      </c>
      <c r="B78" s="25">
        <v>61</v>
      </c>
      <c r="C78" s="24" t="s">
        <v>142</v>
      </c>
      <c r="D78" s="25" t="s">
        <v>143</v>
      </c>
      <c r="E78" s="54">
        <v>7800</v>
      </c>
      <c r="F78" s="54">
        <v>7800</v>
      </c>
      <c r="G78" s="54">
        <v>7800</v>
      </c>
      <c r="H78" s="54">
        <v>7800</v>
      </c>
      <c r="I78" s="53">
        <v>0</v>
      </c>
      <c r="J78" s="53">
        <v>0</v>
      </c>
      <c r="K78" s="54">
        <v>3600</v>
      </c>
      <c r="L78" s="54">
        <v>3600</v>
      </c>
    </row>
    <row r="79" spans="1:256">
      <c r="A79" s="33">
        <v>7</v>
      </c>
      <c r="B79" s="34">
        <v>62</v>
      </c>
      <c r="C79" s="24" t="s">
        <v>144</v>
      </c>
      <c r="D79" s="25" t="s">
        <v>145</v>
      </c>
      <c r="E79" s="54">
        <v>363</v>
      </c>
      <c r="F79" s="54">
        <v>363</v>
      </c>
      <c r="G79" s="54">
        <v>363</v>
      </c>
      <c r="H79" s="54">
        <v>363</v>
      </c>
      <c r="I79" s="53">
        <v>0</v>
      </c>
      <c r="J79" s="53">
        <v>0</v>
      </c>
      <c r="K79" s="54">
        <v>0</v>
      </c>
      <c r="L79" s="54">
        <v>0</v>
      </c>
    </row>
    <row r="80" spans="1:256">
      <c r="A80" s="33">
        <v>8</v>
      </c>
      <c r="B80" s="34">
        <v>63</v>
      </c>
      <c r="C80" s="24" t="s">
        <v>146</v>
      </c>
      <c r="D80" s="25" t="s">
        <v>147</v>
      </c>
      <c r="E80" s="54">
        <v>1144800</v>
      </c>
      <c r="F80" s="54">
        <v>91122</v>
      </c>
      <c r="G80" s="54">
        <f>1046107+49249</f>
        <v>1095356</v>
      </c>
      <c r="H80" s="54">
        <v>99988</v>
      </c>
      <c r="I80" s="53">
        <v>225058</v>
      </c>
      <c r="J80" s="53">
        <v>22310.99</v>
      </c>
      <c r="K80" s="54">
        <f>I80*4-11700</f>
        <v>888532</v>
      </c>
      <c r="L80" s="54">
        <f>J80*4</f>
        <v>89243.96</v>
      </c>
      <c r="M80" s="54"/>
      <c r="N80" s="54"/>
    </row>
    <row r="81" spans="1:14">
      <c r="A81" s="24">
        <v>9</v>
      </c>
      <c r="B81" s="25">
        <v>64</v>
      </c>
      <c r="C81" s="24" t="s">
        <v>148</v>
      </c>
      <c r="D81" s="25" t="s">
        <v>149</v>
      </c>
      <c r="E81" s="54">
        <v>852</v>
      </c>
      <c r="F81" s="54">
        <v>1016</v>
      </c>
      <c r="G81" s="54">
        <v>852</v>
      </c>
      <c r="H81" s="54">
        <v>1016</v>
      </c>
      <c r="I81" s="53">
        <v>257</v>
      </c>
      <c r="J81" s="53">
        <v>441</v>
      </c>
      <c r="K81" s="54">
        <v>852</v>
      </c>
      <c r="L81" s="54">
        <v>1016</v>
      </c>
    </row>
    <row r="82" spans="1:14">
      <c r="A82" s="33">
        <v>10</v>
      </c>
      <c r="B82" s="34">
        <v>65</v>
      </c>
      <c r="C82" s="24" t="s">
        <v>150</v>
      </c>
      <c r="D82" s="25" t="s">
        <v>151</v>
      </c>
      <c r="E82" s="54">
        <v>4800</v>
      </c>
      <c r="F82" s="54">
        <v>4800</v>
      </c>
      <c r="G82" s="54">
        <v>4800</v>
      </c>
      <c r="H82" s="54">
        <v>4800</v>
      </c>
      <c r="I82" s="53">
        <v>255</v>
      </c>
      <c r="J82" s="53">
        <v>255</v>
      </c>
      <c r="K82" s="54">
        <v>1050</v>
      </c>
      <c r="L82" s="54">
        <v>1050</v>
      </c>
    </row>
    <row r="83" spans="1:14">
      <c r="A83" s="33">
        <v>11</v>
      </c>
      <c r="B83" s="34">
        <v>66</v>
      </c>
      <c r="C83" s="24" t="s">
        <v>152</v>
      </c>
      <c r="D83" s="25" t="s">
        <v>153</v>
      </c>
      <c r="E83" s="54">
        <v>48</v>
      </c>
      <c r="F83" s="54">
        <v>72</v>
      </c>
      <c r="G83" s="54">
        <v>48</v>
      </c>
      <c r="H83" s="54">
        <v>72</v>
      </c>
      <c r="I83" s="53">
        <v>18</v>
      </c>
      <c r="J83" s="53">
        <v>28</v>
      </c>
      <c r="K83" s="54">
        <v>48</v>
      </c>
      <c r="L83" s="54">
        <v>72</v>
      </c>
    </row>
    <row r="84" spans="1:14">
      <c r="A84" s="24">
        <v>12</v>
      </c>
      <c r="B84" s="25">
        <v>67</v>
      </c>
      <c r="C84" s="24" t="s">
        <v>154</v>
      </c>
      <c r="D84" s="25" t="s">
        <v>155</v>
      </c>
      <c r="E84" s="54">
        <v>4800</v>
      </c>
      <c r="F84" s="54">
        <v>5160</v>
      </c>
      <c r="G84" s="54">
        <v>4800</v>
      </c>
      <c r="H84" s="54">
        <v>5160</v>
      </c>
      <c r="I84" s="53">
        <v>242</v>
      </c>
      <c r="J84" s="53">
        <v>287</v>
      </c>
      <c r="K84" s="54">
        <f>I84*4</f>
        <v>968</v>
      </c>
      <c r="L84" s="54">
        <f>J84*4</f>
        <v>1148</v>
      </c>
    </row>
    <row r="85" spans="1:14">
      <c r="A85" s="33">
        <v>13</v>
      </c>
      <c r="B85" s="34">
        <v>68</v>
      </c>
      <c r="C85" s="24" t="s">
        <v>156</v>
      </c>
      <c r="D85" s="25" t="s">
        <v>157</v>
      </c>
      <c r="E85" s="54">
        <v>8322</v>
      </c>
      <c r="F85" s="54">
        <v>8322</v>
      </c>
      <c r="G85" s="54">
        <v>8322</v>
      </c>
      <c r="H85" s="54">
        <v>8322</v>
      </c>
      <c r="I85" s="53">
        <v>0</v>
      </c>
      <c r="J85" s="53">
        <v>0</v>
      </c>
      <c r="K85" s="54">
        <v>0</v>
      </c>
      <c r="L85" s="54">
        <v>0</v>
      </c>
    </row>
    <row r="86" spans="1:14">
      <c r="A86" s="24">
        <v>14</v>
      </c>
      <c r="B86" s="34">
        <v>69</v>
      </c>
      <c r="C86" s="24" t="s">
        <v>158</v>
      </c>
      <c r="D86" s="25" t="s">
        <v>159</v>
      </c>
      <c r="E86" s="54">
        <v>100</v>
      </c>
      <c r="F86" s="54">
        <v>100</v>
      </c>
      <c r="G86" s="54">
        <v>100</v>
      </c>
      <c r="H86" s="54">
        <v>100</v>
      </c>
      <c r="I86" s="53">
        <v>0</v>
      </c>
      <c r="J86" s="53">
        <v>0</v>
      </c>
      <c r="K86" s="54">
        <v>100</v>
      </c>
      <c r="L86" s="54">
        <v>100</v>
      </c>
    </row>
    <row r="87" spans="1:14">
      <c r="A87" s="33">
        <v>15</v>
      </c>
      <c r="B87" s="25">
        <v>70</v>
      </c>
      <c r="C87" s="24" t="s">
        <v>160</v>
      </c>
      <c r="D87" s="25" t="s">
        <v>161</v>
      </c>
      <c r="E87" s="54">
        <v>850</v>
      </c>
      <c r="F87" s="54">
        <v>1700</v>
      </c>
      <c r="G87" s="54">
        <v>850</v>
      </c>
      <c r="H87" s="54">
        <v>1700</v>
      </c>
      <c r="I87" s="53">
        <v>130</v>
      </c>
      <c r="J87" s="53">
        <v>193</v>
      </c>
      <c r="K87" s="54">
        <v>850</v>
      </c>
      <c r="L87" s="54">
        <v>1700</v>
      </c>
    </row>
    <row r="88" spans="1:14">
      <c r="A88" s="33">
        <v>16</v>
      </c>
      <c r="B88" s="34">
        <v>71</v>
      </c>
      <c r="C88" s="24" t="s">
        <v>162</v>
      </c>
      <c r="D88" s="25" t="s">
        <v>163</v>
      </c>
      <c r="E88" s="54">
        <v>233234</v>
      </c>
      <c r="F88" s="54">
        <v>191840</v>
      </c>
      <c r="G88" s="54">
        <v>200165</v>
      </c>
      <c r="H88" s="54">
        <v>157872</v>
      </c>
      <c r="I88" s="53">
        <v>24421</v>
      </c>
      <c r="J88" s="53">
        <v>12803.93</v>
      </c>
      <c r="K88" s="54">
        <f>I88*4</f>
        <v>97684</v>
      </c>
      <c r="L88" s="54">
        <f>J88*4+12000</f>
        <v>63215.72</v>
      </c>
      <c r="M88" s="54"/>
      <c r="N88" s="54"/>
    </row>
    <row r="89" spans="1:14">
      <c r="A89" s="33">
        <v>17</v>
      </c>
      <c r="B89" s="34">
        <v>72</v>
      </c>
      <c r="C89" s="24" t="s">
        <v>164</v>
      </c>
      <c r="D89" s="25" t="s">
        <v>165</v>
      </c>
      <c r="E89" s="54">
        <f>4485+1113</f>
        <v>5598</v>
      </c>
      <c r="F89" s="54">
        <v>6653</v>
      </c>
      <c r="G89" s="54">
        <f>4485+1113</f>
        <v>5598</v>
      </c>
      <c r="H89" s="54">
        <v>6653</v>
      </c>
      <c r="I89" s="53">
        <v>36</v>
      </c>
      <c r="J89" s="53">
        <v>66</v>
      </c>
      <c r="K89" s="54">
        <v>1000</v>
      </c>
      <c r="L89" s="54">
        <v>1264</v>
      </c>
    </row>
    <row r="90" spans="1:14">
      <c r="A90" s="24">
        <v>18</v>
      </c>
      <c r="B90" s="25">
        <v>73</v>
      </c>
      <c r="C90" s="24" t="s">
        <v>166</v>
      </c>
      <c r="D90" s="25" t="s">
        <v>167</v>
      </c>
      <c r="E90" s="54">
        <v>22</v>
      </c>
      <c r="F90" s="54">
        <v>0</v>
      </c>
      <c r="G90" s="54">
        <v>22</v>
      </c>
      <c r="H90" s="54">
        <v>0</v>
      </c>
      <c r="I90" s="53">
        <v>0</v>
      </c>
      <c r="J90" s="53">
        <v>0</v>
      </c>
      <c r="K90" s="54">
        <v>22</v>
      </c>
      <c r="L90" s="54">
        <v>0</v>
      </c>
    </row>
    <row r="91" spans="1:14">
      <c r="A91" s="33">
        <v>19</v>
      </c>
      <c r="B91" s="34">
        <v>74</v>
      </c>
      <c r="C91" s="24" t="s">
        <v>168</v>
      </c>
      <c r="D91" s="25" t="s">
        <v>169</v>
      </c>
      <c r="E91" s="54">
        <v>120</v>
      </c>
      <c r="F91" s="54">
        <v>192</v>
      </c>
      <c r="G91" s="54">
        <v>120</v>
      </c>
      <c r="H91" s="54">
        <v>192</v>
      </c>
      <c r="I91" s="53">
        <v>2</v>
      </c>
      <c r="J91" s="53">
        <v>2</v>
      </c>
      <c r="K91" s="54">
        <v>120</v>
      </c>
      <c r="L91" s="54">
        <v>192</v>
      </c>
    </row>
    <row r="92" spans="1:14">
      <c r="A92" s="33">
        <v>20</v>
      </c>
      <c r="B92" s="34">
        <v>75</v>
      </c>
      <c r="C92" s="24" t="s">
        <v>170</v>
      </c>
      <c r="D92" s="25" t="s">
        <v>171</v>
      </c>
      <c r="E92" s="54">
        <v>280</v>
      </c>
      <c r="F92" s="54">
        <v>383</v>
      </c>
      <c r="G92" s="54">
        <v>280</v>
      </c>
      <c r="H92" s="54">
        <v>383</v>
      </c>
      <c r="I92" s="53">
        <v>16</v>
      </c>
      <c r="J92" s="53">
        <v>16</v>
      </c>
      <c r="K92" s="54">
        <v>280</v>
      </c>
      <c r="L92" s="54">
        <v>383</v>
      </c>
    </row>
    <row r="93" spans="1:14">
      <c r="A93" s="24">
        <v>21</v>
      </c>
      <c r="B93" s="25">
        <v>76</v>
      </c>
      <c r="C93" s="24" t="s">
        <v>172</v>
      </c>
      <c r="D93" s="25" t="s">
        <v>173</v>
      </c>
      <c r="E93" s="54">
        <v>10</v>
      </c>
      <c r="F93" s="54">
        <v>19</v>
      </c>
      <c r="G93" s="54">
        <v>10</v>
      </c>
      <c r="H93" s="54">
        <v>19</v>
      </c>
      <c r="I93" s="53">
        <v>65</v>
      </c>
      <c r="J93" s="53">
        <v>65</v>
      </c>
      <c r="K93" s="54">
        <v>10</v>
      </c>
      <c r="L93" s="54">
        <v>19</v>
      </c>
    </row>
    <row r="94" spans="1:14">
      <c r="A94" s="33">
        <v>22</v>
      </c>
      <c r="B94" s="34">
        <v>77</v>
      </c>
      <c r="C94" s="24" t="s">
        <v>174</v>
      </c>
      <c r="D94" s="25" t="s">
        <v>175</v>
      </c>
      <c r="E94" s="54">
        <v>4258</v>
      </c>
      <c r="F94" s="54">
        <v>4258</v>
      </c>
      <c r="G94" s="54">
        <v>4258</v>
      </c>
      <c r="H94" s="54">
        <v>4258</v>
      </c>
      <c r="I94" s="53">
        <v>1240</v>
      </c>
      <c r="J94" s="53">
        <v>1240</v>
      </c>
      <c r="K94" s="54">
        <f>I94*4</f>
        <v>4960</v>
      </c>
      <c r="L94" s="54">
        <f>J94*4</f>
        <v>4960</v>
      </c>
    </row>
    <row r="95" spans="1:14" ht="31.5">
      <c r="A95" s="24">
        <v>23</v>
      </c>
      <c r="B95" s="34">
        <v>78</v>
      </c>
      <c r="C95" s="44" t="s">
        <v>176</v>
      </c>
      <c r="D95" s="25" t="s">
        <v>177</v>
      </c>
      <c r="E95" s="54">
        <v>388</v>
      </c>
      <c r="F95" s="54">
        <v>313</v>
      </c>
      <c r="G95" s="54">
        <v>388</v>
      </c>
      <c r="H95" s="54">
        <v>313</v>
      </c>
      <c r="I95" s="53">
        <v>12</v>
      </c>
      <c r="J95" s="53">
        <v>12</v>
      </c>
      <c r="K95" s="54">
        <v>388</v>
      </c>
      <c r="L95" s="54">
        <v>313</v>
      </c>
    </row>
    <row r="96" spans="1:14">
      <c r="A96" s="33">
        <v>24</v>
      </c>
      <c r="B96" s="25">
        <v>79</v>
      </c>
      <c r="C96" s="24" t="s">
        <v>178</v>
      </c>
      <c r="D96" s="25" t="s">
        <v>179</v>
      </c>
      <c r="E96" s="54">
        <v>20</v>
      </c>
      <c r="F96" s="54">
        <v>0</v>
      </c>
      <c r="G96" s="54">
        <v>20</v>
      </c>
      <c r="H96" s="54">
        <v>0</v>
      </c>
      <c r="I96" s="53">
        <v>14</v>
      </c>
      <c r="J96" s="53">
        <v>0</v>
      </c>
      <c r="K96" s="54">
        <v>20</v>
      </c>
      <c r="L96" s="54">
        <v>0</v>
      </c>
    </row>
    <row r="97" spans="1:12">
      <c r="A97" s="33">
        <v>25</v>
      </c>
      <c r="B97" s="34">
        <v>80</v>
      </c>
      <c r="C97" s="24" t="s">
        <v>180</v>
      </c>
      <c r="D97" s="25" t="s">
        <v>181</v>
      </c>
      <c r="E97" s="54">
        <v>420</v>
      </c>
      <c r="F97" s="54">
        <v>780</v>
      </c>
      <c r="G97" s="54">
        <v>420</v>
      </c>
      <c r="H97" s="54">
        <v>780</v>
      </c>
      <c r="I97" s="53">
        <v>77</v>
      </c>
      <c r="J97" s="53">
        <v>87</v>
      </c>
      <c r="K97" s="54">
        <v>420</v>
      </c>
      <c r="L97" s="54">
        <v>780</v>
      </c>
    </row>
    <row r="98" spans="1:12">
      <c r="A98" s="33"/>
      <c r="B98" s="34">
        <v>81</v>
      </c>
      <c r="C98" s="24" t="s">
        <v>182</v>
      </c>
      <c r="D98" s="25" t="s">
        <v>183</v>
      </c>
      <c r="E98" s="54">
        <v>840</v>
      </c>
      <c r="F98" s="54">
        <v>840</v>
      </c>
      <c r="G98" s="54">
        <v>840</v>
      </c>
      <c r="H98" s="54">
        <v>840</v>
      </c>
      <c r="I98" s="53">
        <v>0</v>
      </c>
      <c r="J98" s="53">
        <v>0</v>
      </c>
      <c r="K98" s="54">
        <v>0</v>
      </c>
      <c r="L98" s="54">
        <v>0</v>
      </c>
    </row>
    <row r="99" spans="1:12">
      <c r="A99" s="24">
        <v>27</v>
      </c>
      <c r="B99" s="25">
        <v>82</v>
      </c>
      <c r="C99" s="24" t="s">
        <v>184</v>
      </c>
      <c r="D99" s="25" t="s">
        <v>185</v>
      </c>
      <c r="E99" s="54">
        <v>767</v>
      </c>
      <c r="F99" s="54">
        <v>1386</v>
      </c>
      <c r="G99" s="54">
        <v>767</v>
      </c>
      <c r="H99" s="54">
        <v>1386</v>
      </c>
      <c r="I99" s="53">
        <v>132</v>
      </c>
      <c r="J99" s="53">
        <v>132</v>
      </c>
      <c r="K99" s="54">
        <v>600</v>
      </c>
      <c r="L99" s="54">
        <v>600</v>
      </c>
    </row>
    <row r="100" spans="1:12">
      <c r="A100" s="33">
        <v>28</v>
      </c>
      <c r="B100" s="34">
        <v>83</v>
      </c>
      <c r="C100" s="24" t="s">
        <v>186</v>
      </c>
      <c r="D100" s="25" t="s">
        <v>187</v>
      </c>
      <c r="E100" s="54">
        <v>1320</v>
      </c>
      <c r="F100" s="54">
        <v>1920</v>
      </c>
      <c r="G100" s="54">
        <v>1320</v>
      </c>
      <c r="H100" s="54">
        <v>1920</v>
      </c>
      <c r="I100" s="53">
        <v>31</v>
      </c>
      <c r="J100" s="53">
        <v>66</v>
      </c>
      <c r="K100" s="54">
        <v>200</v>
      </c>
      <c r="L100" s="54">
        <v>400</v>
      </c>
    </row>
    <row r="101" spans="1:12">
      <c r="A101" s="33"/>
      <c r="B101" s="34">
        <v>84</v>
      </c>
      <c r="C101" s="24" t="s">
        <v>188</v>
      </c>
      <c r="D101" s="25" t="s">
        <v>189</v>
      </c>
      <c r="E101" s="54">
        <v>900</v>
      </c>
      <c r="F101" s="54">
        <v>900</v>
      </c>
      <c r="G101" s="54">
        <v>900</v>
      </c>
      <c r="H101" s="54">
        <v>900</v>
      </c>
      <c r="I101" s="53">
        <v>0</v>
      </c>
      <c r="J101" s="53">
        <v>0</v>
      </c>
      <c r="K101" s="54">
        <v>0</v>
      </c>
      <c r="L101" s="54">
        <v>0</v>
      </c>
    </row>
    <row r="102" spans="1:12">
      <c r="A102" s="24">
        <v>32</v>
      </c>
      <c r="B102" s="25">
        <v>85</v>
      </c>
      <c r="C102" s="24" t="s">
        <v>190</v>
      </c>
      <c r="D102" s="25" t="s">
        <v>191</v>
      </c>
      <c r="E102" s="54">
        <v>576</v>
      </c>
      <c r="F102" s="54">
        <v>576</v>
      </c>
      <c r="G102" s="54">
        <v>576</v>
      </c>
      <c r="H102" s="54">
        <v>576</v>
      </c>
      <c r="I102" s="53">
        <v>54</v>
      </c>
      <c r="J102" s="53">
        <v>54</v>
      </c>
      <c r="K102" s="54">
        <v>240</v>
      </c>
      <c r="L102" s="54">
        <v>240</v>
      </c>
    </row>
    <row r="103" spans="1:12">
      <c r="A103" s="33">
        <v>33</v>
      </c>
      <c r="B103" s="34">
        <v>86</v>
      </c>
      <c r="C103" s="24" t="s">
        <v>192</v>
      </c>
      <c r="D103" s="25" t="s">
        <v>193</v>
      </c>
      <c r="E103" s="54">
        <v>744</v>
      </c>
      <c r="F103" s="54">
        <v>1034</v>
      </c>
      <c r="G103" s="54">
        <v>744</v>
      </c>
      <c r="H103" s="54">
        <v>1034</v>
      </c>
      <c r="I103" s="53">
        <v>64</v>
      </c>
      <c r="J103" s="53">
        <v>97</v>
      </c>
      <c r="K103" s="54">
        <v>280</v>
      </c>
      <c r="L103" s="54">
        <v>400</v>
      </c>
    </row>
    <row r="104" spans="1:12">
      <c r="A104" s="33">
        <v>35</v>
      </c>
      <c r="B104" s="34">
        <v>87</v>
      </c>
      <c r="C104" s="24" t="s">
        <v>194</v>
      </c>
      <c r="D104" s="25" t="s">
        <v>195</v>
      </c>
      <c r="E104" s="54">
        <v>6600</v>
      </c>
      <c r="F104" s="54">
        <v>8400</v>
      </c>
      <c r="G104" s="54">
        <v>6600</v>
      </c>
      <c r="H104" s="54">
        <v>7400</v>
      </c>
      <c r="I104" s="53">
        <v>68</v>
      </c>
      <c r="J104" s="53">
        <v>380</v>
      </c>
      <c r="K104" s="54">
        <v>280</v>
      </c>
      <c r="L104" s="54">
        <v>1520</v>
      </c>
    </row>
    <row r="105" spans="1:12">
      <c r="A105" s="24">
        <v>36</v>
      </c>
      <c r="B105" s="25">
        <v>88</v>
      </c>
      <c r="C105" s="24" t="s">
        <v>196</v>
      </c>
      <c r="D105" s="25" t="s">
        <v>197</v>
      </c>
      <c r="E105" s="54">
        <f>1020+840</f>
        <v>1860</v>
      </c>
      <c r="F105" s="54">
        <f>1200+840</f>
        <v>2040</v>
      </c>
      <c r="G105" s="54">
        <v>1020</v>
      </c>
      <c r="H105" s="54">
        <v>1200</v>
      </c>
      <c r="I105" s="53">
        <v>222</v>
      </c>
      <c r="J105" s="53">
        <v>301</v>
      </c>
      <c r="K105" s="54">
        <f>1020+840</f>
        <v>1860</v>
      </c>
      <c r="L105" s="54">
        <f>1200+840</f>
        <v>2040</v>
      </c>
    </row>
    <row r="106" spans="1:12">
      <c r="A106" s="33">
        <v>37</v>
      </c>
      <c r="B106" s="34">
        <v>89</v>
      </c>
      <c r="C106" s="24" t="s">
        <v>198</v>
      </c>
      <c r="D106" s="25" t="s">
        <v>199</v>
      </c>
      <c r="E106" s="54">
        <v>660</v>
      </c>
      <c r="F106" s="54">
        <v>660</v>
      </c>
      <c r="G106" s="54">
        <v>660</v>
      </c>
      <c r="H106" s="54">
        <v>660</v>
      </c>
      <c r="I106" s="53">
        <v>87</v>
      </c>
      <c r="J106" s="53">
        <v>87</v>
      </c>
      <c r="K106" s="54">
        <v>660</v>
      </c>
      <c r="L106" s="54">
        <v>660</v>
      </c>
    </row>
    <row r="107" spans="1:12">
      <c r="A107" s="33">
        <v>38</v>
      </c>
      <c r="B107" s="34">
        <v>90</v>
      </c>
      <c r="C107" s="24" t="s">
        <v>200</v>
      </c>
      <c r="D107" s="25" t="s">
        <v>201</v>
      </c>
      <c r="E107" s="54">
        <v>1960</v>
      </c>
      <c r="F107" s="54">
        <v>2000</v>
      </c>
      <c r="G107" s="54">
        <v>1960</v>
      </c>
      <c r="H107" s="54">
        <v>2000</v>
      </c>
      <c r="I107" s="53">
        <v>31</v>
      </c>
      <c r="J107" s="53">
        <v>66</v>
      </c>
      <c r="K107" s="54">
        <v>200</v>
      </c>
      <c r="L107" s="54">
        <v>280</v>
      </c>
    </row>
    <row r="108" spans="1:12">
      <c r="A108" s="24">
        <v>39</v>
      </c>
      <c r="B108" s="25">
        <v>91</v>
      </c>
      <c r="C108" s="24" t="s">
        <v>202</v>
      </c>
      <c r="D108" s="25" t="s">
        <v>203</v>
      </c>
      <c r="E108" s="54">
        <v>300</v>
      </c>
      <c r="F108" s="54">
        <v>420</v>
      </c>
      <c r="G108" s="54">
        <v>300</v>
      </c>
      <c r="H108" s="54">
        <v>420</v>
      </c>
      <c r="I108" s="53">
        <v>38</v>
      </c>
      <c r="J108" s="53">
        <v>56</v>
      </c>
      <c r="K108" s="54">
        <v>300</v>
      </c>
      <c r="L108" s="54">
        <v>420</v>
      </c>
    </row>
    <row r="109" spans="1:12">
      <c r="A109" s="33">
        <v>40</v>
      </c>
      <c r="B109" s="34">
        <v>92</v>
      </c>
      <c r="C109" s="24" t="s">
        <v>204</v>
      </c>
      <c r="D109" s="25" t="s">
        <v>205</v>
      </c>
      <c r="E109" s="54">
        <v>3280</v>
      </c>
      <c r="F109" s="54">
        <v>3280</v>
      </c>
      <c r="G109" s="54">
        <v>3280</v>
      </c>
      <c r="H109" s="54">
        <v>3280</v>
      </c>
      <c r="I109" s="53">
        <v>513</v>
      </c>
      <c r="J109" s="53">
        <v>513</v>
      </c>
      <c r="K109" s="54">
        <v>2080</v>
      </c>
      <c r="L109" s="54">
        <v>2080</v>
      </c>
    </row>
    <row r="110" spans="1:12">
      <c r="A110" s="24">
        <v>41</v>
      </c>
      <c r="B110" s="34">
        <v>93</v>
      </c>
      <c r="C110" s="24" t="s">
        <v>206</v>
      </c>
      <c r="D110" s="25" t="s">
        <v>207</v>
      </c>
      <c r="E110" s="54">
        <v>420</v>
      </c>
      <c r="F110" s="54">
        <v>540</v>
      </c>
      <c r="G110" s="54">
        <v>420</v>
      </c>
      <c r="H110" s="54">
        <v>540</v>
      </c>
      <c r="I110" s="53">
        <v>120</v>
      </c>
      <c r="J110" s="53">
        <v>120</v>
      </c>
      <c r="K110" s="54">
        <v>420</v>
      </c>
      <c r="L110" s="54">
        <v>540</v>
      </c>
    </row>
    <row r="111" spans="1:12">
      <c r="A111" s="33">
        <v>42</v>
      </c>
      <c r="B111" s="25">
        <v>94</v>
      </c>
      <c r="C111" s="24" t="s">
        <v>208</v>
      </c>
      <c r="D111" s="25" t="s">
        <v>209</v>
      </c>
      <c r="E111" s="54">
        <v>420</v>
      </c>
      <c r="F111" s="54">
        <v>564</v>
      </c>
      <c r="G111" s="54">
        <v>420</v>
      </c>
      <c r="H111" s="54">
        <v>564</v>
      </c>
      <c r="I111" s="53">
        <v>44</v>
      </c>
      <c r="J111" s="53">
        <v>53</v>
      </c>
      <c r="K111" s="54">
        <v>420</v>
      </c>
      <c r="L111" s="54">
        <v>564</v>
      </c>
    </row>
    <row r="112" spans="1:12">
      <c r="A112" s="33">
        <v>44</v>
      </c>
      <c r="B112" s="34">
        <v>95</v>
      </c>
      <c r="C112" s="24" t="s">
        <v>210</v>
      </c>
      <c r="D112" s="25" t="s">
        <v>211</v>
      </c>
      <c r="E112" s="54">
        <v>438</v>
      </c>
      <c r="F112" s="54">
        <v>0</v>
      </c>
      <c r="G112" s="54">
        <v>438</v>
      </c>
      <c r="H112" s="54">
        <v>0</v>
      </c>
      <c r="I112" s="53">
        <v>150</v>
      </c>
      <c r="J112" s="53">
        <v>0</v>
      </c>
      <c r="K112" s="54">
        <v>438</v>
      </c>
      <c r="L112" s="54">
        <v>0</v>
      </c>
    </row>
    <row r="113" spans="1:12">
      <c r="A113" s="33"/>
      <c r="B113" s="34">
        <v>96</v>
      </c>
      <c r="C113" s="24" t="s">
        <v>212</v>
      </c>
      <c r="D113" s="25" t="s">
        <v>213</v>
      </c>
      <c r="E113" s="54">
        <v>9</v>
      </c>
      <c r="F113" s="54">
        <v>15.8</v>
      </c>
      <c r="G113" s="54">
        <v>9</v>
      </c>
      <c r="H113" s="54">
        <v>15.8</v>
      </c>
      <c r="I113" s="53">
        <v>0</v>
      </c>
      <c r="J113" s="53">
        <v>0</v>
      </c>
      <c r="K113" s="54">
        <v>0</v>
      </c>
      <c r="L113" s="54">
        <v>0</v>
      </c>
    </row>
    <row r="114" spans="1:12">
      <c r="A114" s="33">
        <v>47</v>
      </c>
      <c r="B114" s="25">
        <v>97</v>
      </c>
      <c r="C114" s="24" t="s">
        <v>214</v>
      </c>
      <c r="D114" s="25" t="s">
        <v>215</v>
      </c>
      <c r="E114" s="54">
        <v>120</v>
      </c>
      <c r="F114" s="54">
        <v>240</v>
      </c>
      <c r="G114" s="54">
        <v>120</v>
      </c>
      <c r="H114" s="54">
        <v>240</v>
      </c>
      <c r="I114" s="53">
        <v>0</v>
      </c>
      <c r="J114" s="53">
        <v>0</v>
      </c>
      <c r="K114" s="54">
        <v>0</v>
      </c>
      <c r="L114" s="54">
        <v>0</v>
      </c>
    </row>
    <row r="115" spans="1:12">
      <c r="A115" s="33">
        <v>49</v>
      </c>
      <c r="B115" s="34">
        <v>98</v>
      </c>
      <c r="C115" s="24" t="s">
        <v>216</v>
      </c>
      <c r="D115" s="25" t="s">
        <v>217</v>
      </c>
      <c r="E115" s="54">
        <v>1044</v>
      </c>
      <c r="F115" s="54">
        <v>280</v>
      </c>
      <c r="G115" s="54">
        <v>1044</v>
      </c>
      <c r="H115" s="54">
        <v>280</v>
      </c>
      <c r="I115" s="53">
        <v>0</v>
      </c>
      <c r="J115" s="53">
        <v>0</v>
      </c>
      <c r="K115" s="54">
        <v>1000</v>
      </c>
      <c r="L115" s="54">
        <v>200</v>
      </c>
    </row>
    <row r="116" spans="1:12">
      <c r="A116" s="24">
        <v>50</v>
      </c>
      <c r="B116" s="34">
        <v>99</v>
      </c>
      <c r="C116" s="24" t="s">
        <v>218</v>
      </c>
      <c r="D116" s="25" t="s">
        <v>219</v>
      </c>
      <c r="E116" s="54">
        <v>200</v>
      </c>
      <c r="F116" s="54">
        <v>356</v>
      </c>
      <c r="G116" s="54">
        <v>200</v>
      </c>
      <c r="H116" s="54">
        <v>356</v>
      </c>
      <c r="I116" s="53">
        <v>3</v>
      </c>
      <c r="J116" s="53">
        <v>4</v>
      </c>
      <c r="K116" s="54">
        <v>40</v>
      </c>
      <c r="L116" s="54">
        <v>80</v>
      </c>
    </row>
    <row r="117" spans="1:12">
      <c r="A117" s="33">
        <v>51</v>
      </c>
      <c r="B117" s="25">
        <v>100</v>
      </c>
      <c r="C117" s="24" t="s">
        <v>220</v>
      </c>
      <c r="D117" s="25" t="s">
        <v>221</v>
      </c>
      <c r="E117" s="54">
        <v>200</v>
      </c>
      <c r="F117" s="54">
        <v>356</v>
      </c>
      <c r="G117" s="54">
        <v>200</v>
      </c>
      <c r="H117" s="54">
        <v>356</v>
      </c>
      <c r="I117" s="53">
        <v>8</v>
      </c>
      <c r="J117" s="53">
        <v>16</v>
      </c>
      <c r="K117" s="54">
        <v>200</v>
      </c>
      <c r="L117" s="54">
        <v>356</v>
      </c>
    </row>
    <row r="118" spans="1:12">
      <c r="A118" s="24">
        <v>54</v>
      </c>
      <c r="B118" s="34">
        <v>101</v>
      </c>
      <c r="C118" s="24" t="s">
        <v>222</v>
      </c>
      <c r="D118" s="25" t="s">
        <v>223</v>
      </c>
      <c r="E118" s="54">
        <v>60</v>
      </c>
      <c r="F118" s="54">
        <v>106.8</v>
      </c>
      <c r="G118" s="54">
        <v>60</v>
      </c>
      <c r="H118" s="54">
        <v>106.8</v>
      </c>
      <c r="I118" s="53">
        <v>16</v>
      </c>
      <c r="J118" s="53">
        <v>24</v>
      </c>
      <c r="K118" s="54">
        <v>60</v>
      </c>
      <c r="L118" s="54">
        <v>106.8</v>
      </c>
    </row>
    <row r="119" spans="1:12">
      <c r="A119" s="33">
        <v>55</v>
      </c>
      <c r="B119" s="34">
        <v>102</v>
      </c>
      <c r="C119" s="24" t="s">
        <v>224</v>
      </c>
      <c r="D119" s="25" t="s">
        <v>225</v>
      </c>
      <c r="E119" s="54">
        <v>132</v>
      </c>
      <c r="F119" s="54">
        <v>252</v>
      </c>
      <c r="G119" s="54">
        <v>132</v>
      </c>
      <c r="H119" s="54">
        <v>252</v>
      </c>
      <c r="I119" s="53">
        <v>4</v>
      </c>
      <c r="J119" s="53">
        <v>8</v>
      </c>
      <c r="K119" s="54">
        <v>132</v>
      </c>
      <c r="L119" s="54">
        <v>252</v>
      </c>
    </row>
    <row r="120" spans="1:12">
      <c r="A120" s="33">
        <v>56</v>
      </c>
      <c r="B120" s="25">
        <v>103</v>
      </c>
      <c r="C120" s="24" t="s">
        <v>226</v>
      </c>
      <c r="D120" s="25" t="s">
        <v>227</v>
      </c>
      <c r="E120" s="54">
        <v>132</v>
      </c>
      <c r="F120" s="54">
        <v>132</v>
      </c>
      <c r="G120" s="54">
        <v>132</v>
      </c>
      <c r="H120" s="54">
        <v>132</v>
      </c>
      <c r="I120" s="53">
        <v>22</v>
      </c>
      <c r="J120" s="53">
        <v>22</v>
      </c>
      <c r="K120" s="54">
        <v>132</v>
      </c>
      <c r="L120" s="54">
        <v>132</v>
      </c>
    </row>
    <row r="121" spans="1:12">
      <c r="A121" s="24">
        <v>57</v>
      </c>
      <c r="B121" s="34">
        <v>104</v>
      </c>
      <c r="C121" s="24" t="s">
        <v>228</v>
      </c>
      <c r="D121" s="25" t="s">
        <v>229</v>
      </c>
      <c r="E121" s="54">
        <v>1500</v>
      </c>
      <c r="F121" s="54">
        <v>2460</v>
      </c>
      <c r="G121" s="54">
        <v>1500</v>
      </c>
      <c r="H121" s="54">
        <v>2460</v>
      </c>
      <c r="I121" s="53">
        <v>522</v>
      </c>
      <c r="J121" s="53">
        <v>559</v>
      </c>
      <c r="K121" s="54">
        <v>1500</v>
      </c>
      <c r="L121" s="54">
        <v>2460</v>
      </c>
    </row>
    <row r="122" spans="1:12">
      <c r="A122" s="33">
        <v>58</v>
      </c>
      <c r="B122" s="34">
        <v>105</v>
      </c>
      <c r="C122" s="24" t="s">
        <v>230</v>
      </c>
      <c r="D122" s="25" t="s">
        <v>231</v>
      </c>
      <c r="E122" s="54">
        <v>40</v>
      </c>
      <c r="F122" s="54">
        <v>0</v>
      </c>
      <c r="G122" s="54">
        <v>40</v>
      </c>
      <c r="H122" s="54">
        <v>0</v>
      </c>
      <c r="I122" s="53">
        <v>18</v>
      </c>
      <c r="J122" s="53">
        <v>0</v>
      </c>
      <c r="K122" s="54">
        <v>40</v>
      </c>
      <c r="L122" s="54">
        <v>0</v>
      </c>
    </row>
    <row r="123" spans="1:12">
      <c r="A123" s="24">
        <v>59</v>
      </c>
      <c r="B123" s="25">
        <v>106</v>
      </c>
      <c r="C123" s="24" t="s">
        <v>232</v>
      </c>
      <c r="D123" s="25" t="s">
        <v>233</v>
      </c>
      <c r="E123" s="54">
        <f>1548-120</f>
        <v>1428</v>
      </c>
      <c r="F123" s="54">
        <f>1548-240</f>
        <v>1308</v>
      </c>
      <c r="G123" s="54">
        <f>1548-120</f>
        <v>1428</v>
      </c>
      <c r="H123" s="54">
        <f>1548-240</f>
        <v>1308</v>
      </c>
      <c r="I123" s="53">
        <v>126</v>
      </c>
      <c r="J123" s="53">
        <v>126</v>
      </c>
      <c r="K123" s="54">
        <v>504</v>
      </c>
      <c r="L123" s="54">
        <v>504</v>
      </c>
    </row>
    <row r="124" spans="1:12">
      <c r="A124" s="33">
        <v>60</v>
      </c>
      <c r="B124" s="34">
        <v>107</v>
      </c>
      <c r="C124" s="24" t="s">
        <v>234</v>
      </c>
      <c r="D124" s="25" t="s">
        <v>235</v>
      </c>
      <c r="E124" s="54">
        <v>120</v>
      </c>
      <c r="F124" s="54">
        <v>240</v>
      </c>
      <c r="G124" s="54">
        <v>120</v>
      </c>
      <c r="H124" s="54">
        <v>240</v>
      </c>
      <c r="I124" s="53">
        <v>7</v>
      </c>
      <c r="J124" s="53">
        <v>14</v>
      </c>
      <c r="K124" s="54">
        <v>120</v>
      </c>
      <c r="L124" s="54">
        <v>240</v>
      </c>
    </row>
    <row r="125" spans="1:12">
      <c r="A125" s="33">
        <v>61</v>
      </c>
      <c r="B125" s="34">
        <v>108</v>
      </c>
      <c r="C125" s="24" t="s">
        <v>236</v>
      </c>
      <c r="D125" s="25" t="s">
        <v>237</v>
      </c>
      <c r="E125" s="54">
        <v>240</v>
      </c>
      <c r="F125" s="54">
        <v>324</v>
      </c>
      <c r="G125" s="54">
        <v>240</v>
      </c>
      <c r="H125" s="54">
        <v>324</v>
      </c>
      <c r="I125" s="53">
        <v>8</v>
      </c>
      <c r="J125" s="53">
        <v>20</v>
      </c>
      <c r="K125" s="54">
        <v>40</v>
      </c>
      <c r="L125" s="54">
        <v>80</v>
      </c>
    </row>
    <row r="126" spans="1:12">
      <c r="A126" s="33">
        <v>62</v>
      </c>
      <c r="B126" s="25">
        <v>109</v>
      </c>
      <c r="C126" s="56" t="s">
        <v>238</v>
      </c>
      <c r="D126" s="25" t="s">
        <v>239</v>
      </c>
      <c r="E126" s="54">
        <v>240</v>
      </c>
      <c r="F126" s="54">
        <v>324</v>
      </c>
      <c r="G126" s="54">
        <v>440</v>
      </c>
      <c r="H126" s="54">
        <f>324+356</f>
        <v>680</v>
      </c>
      <c r="I126" s="53">
        <v>44</v>
      </c>
      <c r="J126" s="53">
        <v>55</v>
      </c>
      <c r="K126" s="54">
        <v>240</v>
      </c>
      <c r="L126" s="54">
        <v>324</v>
      </c>
    </row>
    <row r="127" spans="1:12">
      <c r="A127" s="24">
        <v>63</v>
      </c>
      <c r="B127" s="34">
        <v>110</v>
      </c>
      <c r="C127" s="24" t="s">
        <v>240</v>
      </c>
      <c r="D127" s="25" t="s">
        <v>241</v>
      </c>
      <c r="E127" s="54">
        <v>48</v>
      </c>
      <c r="F127" s="54">
        <v>85</v>
      </c>
      <c r="G127" s="54">
        <v>48</v>
      </c>
      <c r="H127" s="54">
        <v>85</v>
      </c>
      <c r="I127" s="53">
        <v>3</v>
      </c>
      <c r="J127" s="53">
        <v>4</v>
      </c>
      <c r="K127" s="54">
        <v>48</v>
      </c>
      <c r="L127" s="54">
        <v>85</v>
      </c>
    </row>
    <row r="128" spans="1:12">
      <c r="A128" s="33">
        <v>64</v>
      </c>
      <c r="B128" s="34">
        <v>111</v>
      </c>
      <c r="C128" s="24" t="s">
        <v>242</v>
      </c>
      <c r="D128" s="25" t="s">
        <v>243</v>
      </c>
      <c r="E128" s="54">
        <v>144</v>
      </c>
      <c r="F128" s="54">
        <v>256</v>
      </c>
      <c r="G128" s="54">
        <v>144</v>
      </c>
      <c r="H128" s="54">
        <v>256</v>
      </c>
      <c r="I128" s="53">
        <v>42</v>
      </c>
      <c r="J128" s="53">
        <v>42</v>
      </c>
      <c r="K128" s="54">
        <v>144</v>
      </c>
      <c r="L128" s="54">
        <v>256</v>
      </c>
    </row>
    <row r="129" spans="1:12">
      <c r="A129" s="33">
        <v>65</v>
      </c>
      <c r="B129" s="25">
        <v>112</v>
      </c>
      <c r="C129" s="24" t="s">
        <v>244</v>
      </c>
      <c r="D129" s="25" t="s">
        <v>245</v>
      </c>
      <c r="E129" s="54">
        <v>720</v>
      </c>
      <c r="F129" s="54">
        <v>720</v>
      </c>
      <c r="G129" s="54">
        <v>720</v>
      </c>
      <c r="H129" s="54">
        <v>720</v>
      </c>
      <c r="I129" s="53">
        <v>18</v>
      </c>
      <c r="J129" s="53">
        <v>18</v>
      </c>
      <c r="K129" s="54">
        <v>80</v>
      </c>
      <c r="L129" s="54">
        <v>80</v>
      </c>
    </row>
    <row r="130" spans="1:12">
      <c r="A130" s="24">
        <v>66</v>
      </c>
      <c r="B130" s="34">
        <v>113</v>
      </c>
      <c r="C130" s="24" t="s">
        <v>246</v>
      </c>
      <c r="D130" s="25" t="s">
        <v>247</v>
      </c>
      <c r="E130" s="54">
        <v>1200</v>
      </c>
      <c r="F130" s="54">
        <v>1620</v>
      </c>
      <c r="G130" s="54">
        <v>1200</v>
      </c>
      <c r="H130" s="54">
        <v>1620</v>
      </c>
      <c r="I130" s="53">
        <v>21</v>
      </c>
      <c r="J130" s="53">
        <v>35</v>
      </c>
      <c r="K130" s="54">
        <v>100</v>
      </c>
      <c r="L130" s="54">
        <v>150</v>
      </c>
    </row>
    <row r="131" spans="1:12">
      <c r="A131" s="33">
        <v>67</v>
      </c>
      <c r="B131" s="34">
        <v>114</v>
      </c>
      <c r="C131" s="24" t="s">
        <v>248</v>
      </c>
      <c r="D131" s="25" t="s">
        <v>249</v>
      </c>
      <c r="E131" s="54">
        <v>48</v>
      </c>
      <c r="F131" s="54">
        <v>65</v>
      </c>
      <c r="G131" s="54">
        <v>48</v>
      </c>
      <c r="H131" s="54">
        <v>65</v>
      </c>
      <c r="I131" s="53">
        <v>13</v>
      </c>
      <c r="J131" s="53">
        <v>13</v>
      </c>
      <c r="K131" s="54">
        <v>48</v>
      </c>
      <c r="L131" s="54">
        <v>65</v>
      </c>
    </row>
    <row r="132" spans="1:12">
      <c r="A132" s="24">
        <v>68</v>
      </c>
      <c r="B132" s="25">
        <v>115</v>
      </c>
      <c r="C132" s="24" t="s">
        <v>250</v>
      </c>
      <c r="D132" s="25" t="s">
        <v>251</v>
      </c>
      <c r="E132" s="54">
        <v>48</v>
      </c>
      <c r="F132" s="54">
        <v>85</v>
      </c>
      <c r="G132" s="54">
        <v>48</v>
      </c>
      <c r="H132" s="54">
        <v>85</v>
      </c>
      <c r="I132" s="53">
        <v>3</v>
      </c>
      <c r="J132" s="53">
        <v>5</v>
      </c>
      <c r="K132" s="54">
        <v>48</v>
      </c>
      <c r="L132" s="54">
        <v>85</v>
      </c>
    </row>
    <row r="133" spans="1:12">
      <c r="A133" s="33">
        <v>69</v>
      </c>
      <c r="B133" s="34">
        <v>116</v>
      </c>
      <c r="C133" s="24" t="s">
        <v>252</v>
      </c>
      <c r="D133" s="25" t="s">
        <v>253</v>
      </c>
      <c r="E133" s="54">
        <v>80</v>
      </c>
      <c r="F133" s="54">
        <v>108</v>
      </c>
      <c r="G133" s="54">
        <v>80</v>
      </c>
      <c r="H133" s="54">
        <v>108</v>
      </c>
      <c r="I133" s="53">
        <v>12</v>
      </c>
      <c r="J133" s="53">
        <v>15</v>
      </c>
      <c r="K133" s="54">
        <v>80</v>
      </c>
      <c r="L133" s="54">
        <v>108</v>
      </c>
    </row>
    <row r="134" spans="1:12">
      <c r="A134" s="33">
        <v>70</v>
      </c>
      <c r="B134" s="34">
        <v>117</v>
      </c>
      <c r="C134" s="24" t="s">
        <v>254</v>
      </c>
      <c r="D134" s="25" t="s">
        <v>255</v>
      </c>
      <c r="E134" s="54">
        <v>96</v>
      </c>
      <c r="F134" s="54">
        <v>156</v>
      </c>
      <c r="G134" s="54">
        <v>96</v>
      </c>
      <c r="H134" s="54">
        <v>156</v>
      </c>
      <c r="I134" s="53">
        <v>8</v>
      </c>
      <c r="J134" s="53">
        <v>16</v>
      </c>
      <c r="K134" s="54">
        <v>96</v>
      </c>
      <c r="L134" s="54">
        <v>156</v>
      </c>
    </row>
    <row r="135" spans="1:12">
      <c r="A135" s="33">
        <v>71</v>
      </c>
      <c r="B135" s="25">
        <v>118</v>
      </c>
      <c r="C135" s="24" t="s">
        <v>256</v>
      </c>
      <c r="D135" s="25" t="s">
        <v>257</v>
      </c>
      <c r="E135" s="54">
        <v>36</v>
      </c>
      <c r="F135" s="54">
        <v>60</v>
      </c>
      <c r="G135" s="54">
        <v>36</v>
      </c>
      <c r="H135" s="54">
        <v>60</v>
      </c>
      <c r="I135" s="53">
        <v>0</v>
      </c>
      <c r="J135" s="53">
        <v>0</v>
      </c>
      <c r="K135" s="54">
        <v>0</v>
      </c>
      <c r="L135" s="54">
        <v>0</v>
      </c>
    </row>
    <row r="136" spans="1:12">
      <c r="A136" s="24">
        <v>72</v>
      </c>
      <c r="B136" s="34">
        <v>119</v>
      </c>
      <c r="C136" s="24" t="s">
        <v>258</v>
      </c>
      <c r="D136" s="25" t="s">
        <v>259</v>
      </c>
      <c r="E136" s="54">
        <v>36</v>
      </c>
      <c r="F136" s="54">
        <v>60</v>
      </c>
      <c r="G136" s="54">
        <v>36</v>
      </c>
      <c r="H136" s="54">
        <v>60</v>
      </c>
      <c r="I136" s="53">
        <v>6</v>
      </c>
      <c r="J136" s="53">
        <v>6</v>
      </c>
      <c r="K136" s="54">
        <v>36</v>
      </c>
      <c r="L136" s="54">
        <v>60</v>
      </c>
    </row>
    <row r="137" spans="1:12">
      <c r="A137" s="33"/>
      <c r="B137" s="34">
        <v>120</v>
      </c>
      <c r="C137" s="24" t="s">
        <v>260</v>
      </c>
      <c r="D137" s="25" t="s">
        <v>261</v>
      </c>
      <c r="E137" s="54">
        <v>180</v>
      </c>
      <c r="F137" s="54">
        <v>0</v>
      </c>
      <c r="G137" s="54">
        <v>180</v>
      </c>
      <c r="H137" s="54">
        <v>0</v>
      </c>
      <c r="I137" s="53">
        <v>95</v>
      </c>
      <c r="J137" s="53">
        <v>0</v>
      </c>
      <c r="K137" s="54">
        <v>180</v>
      </c>
      <c r="L137" s="54">
        <v>0</v>
      </c>
    </row>
    <row r="138" spans="1:12">
      <c r="A138" s="33">
        <v>74</v>
      </c>
      <c r="B138" s="25">
        <v>121</v>
      </c>
      <c r="C138" s="24" t="s">
        <v>262</v>
      </c>
      <c r="D138" s="25" t="s">
        <v>263</v>
      </c>
      <c r="E138" s="54">
        <v>420</v>
      </c>
      <c r="F138" s="54">
        <v>748</v>
      </c>
      <c r="G138" s="54">
        <v>420</v>
      </c>
      <c r="H138" s="54">
        <v>748</v>
      </c>
      <c r="I138" s="53">
        <v>56</v>
      </c>
      <c r="J138" s="53">
        <v>183</v>
      </c>
      <c r="K138" s="54">
        <v>240</v>
      </c>
      <c r="L138" s="54">
        <v>748</v>
      </c>
    </row>
    <row r="139" spans="1:12">
      <c r="A139" s="24">
        <v>75</v>
      </c>
      <c r="B139" s="34">
        <v>122</v>
      </c>
      <c r="C139" s="24" t="s">
        <v>264</v>
      </c>
      <c r="D139" s="25" t="s">
        <v>265</v>
      </c>
      <c r="E139" s="54">
        <v>615</v>
      </c>
      <c r="F139" s="54">
        <v>941</v>
      </c>
      <c r="G139" s="54">
        <v>615</v>
      </c>
      <c r="H139" s="54">
        <v>941</v>
      </c>
      <c r="I139" s="53">
        <v>40</v>
      </c>
      <c r="J139" s="53">
        <v>58</v>
      </c>
      <c r="K139" s="54">
        <v>615</v>
      </c>
      <c r="L139" s="54">
        <v>941</v>
      </c>
    </row>
    <row r="140" spans="1:12">
      <c r="A140" s="33">
        <v>76</v>
      </c>
      <c r="B140" s="34">
        <v>123</v>
      </c>
      <c r="C140" s="24" t="s">
        <v>266</v>
      </c>
      <c r="D140" s="25" t="s">
        <v>267</v>
      </c>
      <c r="E140" s="54">
        <v>288</v>
      </c>
      <c r="F140" s="54">
        <v>516</v>
      </c>
      <c r="G140" s="54">
        <v>288</v>
      </c>
      <c r="H140" s="54">
        <v>516</v>
      </c>
      <c r="I140" s="53">
        <v>6</v>
      </c>
      <c r="J140" s="53">
        <v>11</v>
      </c>
      <c r="K140" s="54">
        <v>40</v>
      </c>
      <c r="L140" s="54">
        <v>80</v>
      </c>
    </row>
    <row r="141" spans="1:12">
      <c r="A141" s="24">
        <v>77</v>
      </c>
      <c r="B141" s="25">
        <v>124</v>
      </c>
      <c r="C141" s="24" t="s">
        <v>268</v>
      </c>
      <c r="D141" s="25" t="s">
        <v>269</v>
      </c>
      <c r="E141" s="54">
        <v>200</v>
      </c>
      <c r="F141" s="54">
        <v>200</v>
      </c>
      <c r="G141" s="54">
        <v>200</v>
      </c>
      <c r="H141" s="54">
        <v>200</v>
      </c>
      <c r="I141" s="53">
        <v>62</v>
      </c>
      <c r="J141" s="53">
        <v>62</v>
      </c>
      <c r="K141" s="54">
        <v>200</v>
      </c>
      <c r="L141" s="54">
        <v>200</v>
      </c>
    </row>
    <row r="142" spans="1:12">
      <c r="A142" s="33">
        <v>78</v>
      </c>
      <c r="B142" s="34">
        <v>125</v>
      </c>
      <c r="C142" s="24" t="s">
        <v>270</v>
      </c>
      <c r="D142" s="25" t="s">
        <v>271</v>
      </c>
      <c r="E142" s="54">
        <v>300</v>
      </c>
      <c r="F142" s="54">
        <v>300</v>
      </c>
      <c r="G142" s="54">
        <v>300</v>
      </c>
      <c r="H142" s="54">
        <v>300</v>
      </c>
      <c r="I142" s="53">
        <v>91</v>
      </c>
      <c r="J142" s="53">
        <v>91</v>
      </c>
      <c r="K142" s="54">
        <v>300</v>
      </c>
      <c r="L142" s="54">
        <v>300</v>
      </c>
    </row>
    <row r="143" spans="1:12">
      <c r="A143" s="33">
        <v>79</v>
      </c>
      <c r="B143" s="34">
        <v>126</v>
      </c>
      <c r="C143" s="24" t="s">
        <v>272</v>
      </c>
      <c r="D143" s="25" t="s">
        <v>273</v>
      </c>
      <c r="E143" s="54">
        <v>288</v>
      </c>
      <c r="F143" s="54">
        <v>388.8</v>
      </c>
      <c r="G143" s="54">
        <v>288</v>
      </c>
      <c r="H143" s="54">
        <v>388.8</v>
      </c>
      <c r="I143" s="53">
        <v>7</v>
      </c>
      <c r="J143" s="53">
        <v>8</v>
      </c>
      <c r="K143" s="54">
        <v>40</v>
      </c>
      <c r="L143" s="54">
        <v>80</v>
      </c>
    </row>
    <row r="144" spans="1:12">
      <c r="A144" s="24">
        <v>81</v>
      </c>
      <c r="B144" s="25">
        <v>127</v>
      </c>
      <c r="C144" s="24" t="s">
        <v>274</v>
      </c>
      <c r="D144" s="25" t="s">
        <v>275</v>
      </c>
      <c r="E144" s="54">
        <v>24</v>
      </c>
      <c r="F144" s="54">
        <v>36</v>
      </c>
      <c r="G144" s="54">
        <v>24</v>
      </c>
      <c r="H144" s="54">
        <v>36</v>
      </c>
      <c r="I144" s="53">
        <v>15</v>
      </c>
      <c r="J144" s="53">
        <v>15</v>
      </c>
      <c r="K144" s="54">
        <v>24</v>
      </c>
      <c r="L144" s="54">
        <v>36</v>
      </c>
    </row>
    <row r="145" spans="1:12">
      <c r="A145" s="33">
        <v>82</v>
      </c>
      <c r="B145" s="34">
        <v>128</v>
      </c>
      <c r="C145" s="24" t="s">
        <v>276</v>
      </c>
      <c r="D145" s="25" t="s">
        <v>277</v>
      </c>
      <c r="E145" s="54">
        <v>36</v>
      </c>
      <c r="F145" s="54">
        <v>72</v>
      </c>
      <c r="G145" s="54">
        <v>36</v>
      </c>
      <c r="H145" s="54">
        <v>72</v>
      </c>
      <c r="I145" s="53">
        <v>9</v>
      </c>
      <c r="J145" s="53">
        <v>18</v>
      </c>
      <c r="K145" s="54">
        <v>36</v>
      </c>
      <c r="L145" s="54">
        <v>72</v>
      </c>
    </row>
    <row r="146" spans="1:12">
      <c r="A146" s="33">
        <v>83</v>
      </c>
      <c r="B146" s="34">
        <v>129</v>
      </c>
      <c r="C146" s="24" t="s">
        <v>278</v>
      </c>
      <c r="D146" s="25" t="s">
        <v>279</v>
      </c>
      <c r="E146" s="54">
        <v>36</v>
      </c>
      <c r="F146" s="54">
        <v>36</v>
      </c>
      <c r="G146" s="54">
        <v>36</v>
      </c>
      <c r="H146" s="54">
        <v>36</v>
      </c>
      <c r="I146" s="53">
        <v>9</v>
      </c>
      <c r="J146" s="53">
        <v>9</v>
      </c>
      <c r="K146" s="54">
        <v>36</v>
      </c>
      <c r="L146" s="54">
        <v>36</v>
      </c>
    </row>
    <row r="147" spans="1:12">
      <c r="A147" s="24">
        <v>84</v>
      </c>
      <c r="B147" s="25">
        <v>130</v>
      </c>
      <c r="C147" s="24" t="s">
        <v>280</v>
      </c>
      <c r="D147" s="25" t="s">
        <v>281</v>
      </c>
      <c r="E147" s="54">
        <v>120</v>
      </c>
      <c r="F147" s="54">
        <v>156</v>
      </c>
      <c r="G147" s="54">
        <v>120</v>
      </c>
      <c r="H147" s="54">
        <v>156</v>
      </c>
      <c r="I147" s="53">
        <v>9</v>
      </c>
      <c r="J147" s="53">
        <v>10</v>
      </c>
      <c r="K147" s="54">
        <v>120</v>
      </c>
      <c r="L147" s="54">
        <v>156</v>
      </c>
    </row>
    <row r="148" spans="1:12">
      <c r="A148" s="33">
        <v>85</v>
      </c>
      <c r="B148" s="34">
        <v>131</v>
      </c>
      <c r="C148" s="24" t="s">
        <v>282</v>
      </c>
      <c r="D148" s="25" t="s">
        <v>283</v>
      </c>
      <c r="E148" s="54">
        <v>264</v>
      </c>
      <c r="F148" s="54">
        <v>0</v>
      </c>
      <c r="G148" s="54">
        <v>264</v>
      </c>
      <c r="H148" s="54">
        <v>0</v>
      </c>
      <c r="I148" s="53">
        <v>4</v>
      </c>
      <c r="J148" s="53">
        <v>0</v>
      </c>
      <c r="K148" s="54">
        <v>264</v>
      </c>
      <c r="L148" s="54">
        <v>0</v>
      </c>
    </row>
    <row r="149" spans="1:12">
      <c r="A149" s="24">
        <v>86</v>
      </c>
      <c r="B149" s="34">
        <v>132</v>
      </c>
      <c r="C149" s="24" t="s">
        <v>284</v>
      </c>
      <c r="D149" s="25" t="s">
        <v>285</v>
      </c>
      <c r="E149" s="54">
        <v>36</v>
      </c>
      <c r="F149" s="54">
        <v>48</v>
      </c>
      <c r="G149" s="54">
        <v>36</v>
      </c>
      <c r="H149" s="54">
        <v>48</v>
      </c>
      <c r="I149" s="53">
        <v>12</v>
      </c>
      <c r="J149" s="53">
        <v>24</v>
      </c>
      <c r="K149" s="54">
        <v>36</v>
      </c>
      <c r="L149" s="54">
        <v>48</v>
      </c>
    </row>
    <row r="150" spans="1:12">
      <c r="A150" s="33">
        <v>87</v>
      </c>
      <c r="B150" s="25">
        <v>133</v>
      </c>
      <c r="C150" s="24" t="s">
        <v>286</v>
      </c>
      <c r="D150" s="25" t="s">
        <v>287</v>
      </c>
      <c r="E150" s="54">
        <v>288</v>
      </c>
      <c r="F150" s="54">
        <v>384</v>
      </c>
      <c r="G150" s="54">
        <v>288</v>
      </c>
      <c r="H150" s="54">
        <v>384</v>
      </c>
      <c r="I150" s="53">
        <v>43</v>
      </c>
      <c r="J150" s="53">
        <v>48</v>
      </c>
      <c r="K150" s="54">
        <v>288</v>
      </c>
      <c r="L150" s="54">
        <v>384</v>
      </c>
    </row>
    <row r="151" spans="1:12">
      <c r="A151" s="33">
        <v>88</v>
      </c>
      <c r="B151" s="34">
        <v>134</v>
      </c>
      <c r="C151" s="24" t="s">
        <v>288</v>
      </c>
      <c r="D151" s="25" t="s">
        <v>289</v>
      </c>
      <c r="E151" s="54">
        <v>660</v>
      </c>
      <c r="F151" s="54">
        <v>660</v>
      </c>
      <c r="G151" s="54">
        <v>660</v>
      </c>
      <c r="H151" s="54">
        <v>660</v>
      </c>
      <c r="I151" s="53">
        <v>36</v>
      </c>
      <c r="J151" s="53">
        <v>36</v>
      </c>
      <c r="K151" s="54">
        <v>660</v>
      </c>
      <c r="L151" s="54">
        <v>660</v>
      </c>
    </row>
    <row r="152" spans="1:12">
      <c r="A152" s="33">
        <v>89</v>
      </c>
      <c r="B152" s="34">
        <v>135</v>
      </c>
      <c r="C152" s="24" t="s">
        <v>290</v>
      </c>
      <c r="D152" s="25" t="s">
        <v>291</v>
      </c>
      <c r="E152" s="54">
        <v>36</v>
      </c>
      <c r="F152" s="54">
        <v>36</v>
      </c>
      <c r="G152" s="54">
        <v>36</v>
      </c>
      <c r="H152" s="54">
        <v>36</v>
      </c>
      <c r="I152" s="53">
        <v>35</v>
      </c>
      <c r="J152" s="53">
        <v>35</v>
      </c>
      <c r="K152" s="54">
        <v>36</v>
      </c>
      <c r="L152" s="54">
        <v>36</v>
      </c>
    </row>
    <row r="153" spans="1:12">
      <c r="A153" s="24">
        <v>90</v>
      </c>
      <c r="B153" s="25">
        <v>136</v>
      </c>
      <c r="C153" s="24" t="s">
        <v>292</v>
      </c>
      <c r="D153" s="25" t="s">
        <v>293</v>
      </c>
      <c r="E153" s="54">
        <v>540</v>
      </c>
      <c r="F153" s="54">
        <v>660</v>
      </c>
      <c r="G153" s="54">
        <v>540</v>
      </c>
      <c r="H153" s="54">
        <v>660</v>
      </c>
      <c r="I153" s="53">
        <v>39</v>
      </c>
      <c r="J153" s="53">
        <v>78</v>
      </c>
      <c r="K153" s="54">
        <v>540</v>
      </c>
      <c r="L153" s="54">
        <v>660</v>
      </c>
    </row>
    <row r="154" spans="1:12">
      <c r="A154" s="33">
        <v>91</v>
      </c>
      <c r="B154" s="34">
        <v>137</v>
      </c>
      <c r="C154" s="24" t="s">
        <v>294</v>
      </c>
      <c r="D154" s="25" t="s">
        <v>295</v>
      </c>
      <c r="E154" s="54">
        <v>548</v>
      </c>
      <c r="F154" s="54">
        <v>740</v>
      </c>
      <c r="G154" s="54">
        <v>548</v>
      </c>
      <c r="H154" s="54">
        <v>740</v>
      </c>
      <c r="I154" s="53">
        <v>61</v>
      </c>
      <c r="J154" s="53">
        <v>89</v>
      </c>
      <c r="K154" s="54">
        <v>548</v>
      </c>
      <c r="L154" s="54">
        <v>740</v>
      </c>
    </row>
    <row r="155" spans="1:12">
      <c r="A155" s="33">
        <v>92</v>
      </c>
      <c r="B155" s="34">
        <v>138</v>
      </c>
      <c r="C155" s="24" t="s">
        <v>296</v>
      </c>
      <c r="D155" s="25" t="s">
        <v>297</v>
      </c>
      <c r="E155" s="54">
        <v>51</v>
      </c>
      <c r="F155" s="54">
        <v>91</v>
      </c>
      <c r="G155" s="54">
        <v>51</v>
      </c>
      <c r="H155" s="54">
        <v>91</v>
      </c>
      <c r="I155" s="53">
        <v>11</v>
      </c>
      <c r="J155" s="53">
        <v>17</v>
      </c>
      <c r="K155" s="54">
        <v>51</v>
      </c>
      <c r="L155" s="54">
        <v>91</v>
      </c>
    </row>
    <row r="156" spans="1:12">
      <c r="A156" s="24">
        <v>93</v>
      </c>
      <c r="B156" s="25">
        <v>139</v>
      </c>
      <c r="C156" s="24" t="s">
        <v>298</v>
      </c>
      <c r="D156" s="25" t="s">
        <v>299</v>
      </c>
      <c r="E156" s="54">
        <v>91</v>
      </c>
      <c r="F156" s="54">
        <v>91</v>
      </c>
      <c r="G156" s="54">
        <v>91</v>
      </c>
      <c r="H156" s="54">
        <v>91</v>
      </c>
      <c r="I156" s="53">
        <v>0</v>
      </c>
      <c r="J156" s="53">
        <v>0</v>
      </c>
      <c r="K156" s="54">
        <v>91</v>
      </c>
      <c r="L156" s="54">
        <v>91</v>
      </c>
    </row>
    <row r="157" spans="1:12">
      <c r="A157" s="33">
        <v>94</v>
      </c>
      <c r="B157" s="34">
        <v>140</v>
      </c>
      <c r="C157" s="24" t="s">
        <v>300</v>
      </c>
      <c r="D157" s="25" t="s">
        <v>301</v>
      </c>
      <c r="E157" s="54">
        <v>62</v>
      </c>
      <c r="F157" s="54">
        <v>62</v>
      </c>
      <c r="G157" s="54">
        <v>62</v>
      </c>
      <c r="H157" s="54">
        <v>62</v>
      </c>
      <c r="I157" s="53">
        <v>21</v>
      </c>
      <c r="J157" s="53">
        <v>21</v>
      </c>
      <c r="K157" s="54">
        <v>62</v>
      </c>
      <c r="L157" s="54">
        <v>62</v>
      </c>
    </row>
    <row r="158" spans="1:12">
      <c r="A158" s="24">
        <v>95</v>
      </c>
      <c r="B158" s="34">
        <v>141</v>
      </c>
      <c r="C158" s="24" t="s">
        <v>302</v>
      </c>
      <c r="D158" s="25" t="s">
        <v>303</v>
      </c>
      <c r="E158" s="54">
        <v>168</v>
      </c>
      <c r="F158" s="54">
        <v>168</v>
      </c>
      <c r="G158" s="54">
        <v>168</v>
      </c>
      <c r="H158" s="54">
        <v>168</v>
      </c>
      <c r="I158" s="53">
        <v>212</v>
      </c>
      <c r="J158" s="53">
        <v>212</v>
      </c>
      <c r="K158" s="54">
        <v>168</v>
      </c>
      <c r="L158" s="54">
        <v>168</v>
      </c>
    </row>
    <row r="159" spans="1:12">
      <c r="A159" s="33">
        <v>96</v>
      </c>
      <c r="B159" s="25">
        <v>142</v>
      </c>
      <c r="C159" s="24" t="s">
        <v>304</v>
      </c>
      <c r="D159" s="25" t="s">
        <v>305</v>
      </c>
      <c r="E159" s="54">
        <v>49</v>
      </c>
      <c r="F159" s="54">
        <v>66</v>
      </c>
      <c r="G159" s="54">
        <v>49</v>
      </c>
      <c r="H159" s="54">
        <v>66</v>
      </c>
      <c r="I159" s="53">
        <v>11</v>
      </c>
      <c r="J159" s="53">
        <v>22</v>
      </c>
      <c r="K159" s="54">
        <v>49</v>
      </c>
      <c r="L159" s="54">
        <v>66</v>
      </c>
    </row>
    <row r="160" spans="1:12">
      <c r="A160" s="33">
        <v>97</v>
      </c>
      <c r="B160" s="34">
        <v>143</v>
      </c>
      <c r="C160" s="24" t="s">
        <v>306</v>
      </c>
      <c r="D160" s="25" t="s">
        <v>307</v>
      </c>
      <c r="E160" s="54">
        <v>120</v>
      </c>
      <c r="F160" s="54">
        <v>156</v>
      </c>
      <c r="G160" s="54">
        <v>120</v>
      </c>
      <c r="H160" s="54">
        <v>156</v>
      </c>
      <c r="I160" s="53">
        <v>12</v>
      </c>
      <c r="J160" s="53">
        <v>24</v>
      </c>
      <c r="K160" s="54">
        <v>120</v>
      </c>
      <c r="L160" s="54">
        <v>156</v>
      </c>
    </row>
    <row r="161" spans="1:12">
      <c r="A161" s="33">
        <v>98</v>
      </c>
      <c r="B161" s="34">
        <v>144</v>
      </c>
      <c r="C161" s="24" t="s">
        <v>308</v>
      </c>
      <c r="D161" s="25" t="s">
        <v>309</v>
      </c>
      <c r="E161" s="54">
        <v>322</v>
      </c>
      <c r="F161" s="54">
        <v>322</v>
      </c>
      <c r="G161" s="54">
        <v>322</v>
      </c>
      <c r="H161" s="54">
        <v>322</v>
      </c>
      <c r="I161" s="53">
        <v>341</v>
      </c>
      <c r="J161" s="53">
        <v>460</v>
      </c>
      <c r="K161" s="54">
        <v>322</v>
      </c>
      <c r="L161" s="54">
        <v>322</v>
      </c>
    </row>
    <row r="162" spans="1:12">
      <c r="A162" s="24">
        <v>99</v>
      </c>
      <c r="B162" s="25">
        <v>145</v>
      </c>
      <c r="C162" s="24" t="s">
        <v>310</v>
      </c>
      <c r="D162" s="25" t="s">
        <v>311</v>
      </c>
      <c r="E162" s="54">
        <v>1092</v>
      </c>
      <c r="F162" s="54">
        <v>1176</v>
      </c>
      <c r="G162" s="54">
        <v>1092</v>
      </c>
      <c r="H162" s="54">
        <v>1176</v>
      </c>
      <c r="I162" s="53">
        <v>23</v>
      </c>
      <c r="J162" s="53">
        <v>23</v>
      </c>
      <c r="K162" s="54">
        <v>1092</v>
      </c>
      <c r="L162" s="54">
        <v>1176</v>
      </c>
    </row>
    <row r="163" spans="1:12">
      <c r="A163" s="33">
        <v>101</v>
      </c>
      <c r="B163" s="34">
        <v>146</v>
      </c>
      <c r="C163" s="24" t="s">
        <v>312</v>
      </c>
      <c r="D163" s="25" t="s">
        <v>313</v>
      </c>
      <c r="E163" s="54">
        <v>108</v>
      </c>
      <c r="F163" s="54">
        <v>132</v>
      </c>
      <c r="G163" s="54">
        <v>108</v>
      </c>
      <c r="H163" s="54">
        <v>132</v>
      </c>
      <c r="I163" s="53">
        <v>7</v>
      </c>
      <c r="J163" s="53">
        <v>15</v>
      </c>
      <c r="K163" s="54">
        <v>108</v>
      </c>
      <c r="L163" s="54">
        <v>132</v>
      </c>
    </row>
    <row r="164" spans="1:12">
      <c r="A164" s="24">
        <v>102</v>
      </c>
      <c r="B164" s="34">
        <v>147</v>
      </c>
      <c r="C164" s="24" t="s">
        <v>314</v>
      </c>
      <c r="D164" s="25" t="s">
        <v>315</v>
      </c>
      <c r="E164" s="54">
        <v>180</v>
      </c>
      <c r="F164" s="54">
        <v>180</v>
      </c>
      <c r="G164" s="54">
        <v>180</v>
      </c>
      <c r="H164" s="54">
        <v>180</v>
      </c>
      <c r="I164" s="53">
        <v>52</v>
      </c>
      <c r="J164" s="53">
        <v>52</v>
      </c>
      <c r="K164" s="54">
        <v>180</v>
      </c>
      <c r="L164" s="54">
        <v>180</v>
      </c>
    </row>
    <row r="165" spans="1:12">
      <c r="A165" s="24">
        <v>104</v>
      </c>
      <c r="B165" s="25">
        <v>148</v>
      </c>
      <c r="C165" s="24" t="s">
        <v>316</v>
      </c>
      <c r="D165" s="25" t="s">
        <v>317</v>
      </c>
      <c r="E165" s="54">
        <v>30</v>
      </c>
      <c r="F165" s="54">
        <v>118</v>
      </c>
      <c r="G165" s="54">
        <v>30</v>
      </c>
      <c r="H165" s="54">
        <v>118</v>
      </c>
      <c r="I165" s="53">
        <v>31</v>
      </c>
      <c r="J165" s="53">
        <v>61</v>
      </c>
      <c r="K165" s="54">
        <v>30</v>
      </c>
      <c r="L165" s="54">
        <v>118</v>
      </c>
    </row>
    <row r="166" spans="1:12">
      <c r="A166" s="33">
        <v>105</v>
      </c>
      <c r="B166" s="34">
        <v>149</v>
      </c>
      <c r="C166" s="24" t="s">
        <v>318</v>
      </c>
      <c r="D166" s="25" t="s">
        <v>319</v>
      </c>
      <c r="E166" s="54">
        <v>46</v>
      </c>
      <c r="F166" s="54">
        <v>64</v>
      </c>
      <c r="G166" s="54">
        <v>46</v>
      </c>
      <c r="H166" s="54">
        <v>64</v>
      </c>
      <c r="I166" s="53">
        <v>16</v>
      </c>
      <c r="J166" s="53">
        <v>21</v>
      </c>
      <c r="K166" s="54">
        <v>46</v>
      </c>
      <c r="L166" s="54">
        <v>64</v>
      </c>
    </row>
    <row r="167" spans="1:12">
      <c r="A167" s="33">
        <v>109</v>
      </c>
      <c r="B167" s="34">
        <v>150</v>
      </c>
      <c r="C167" s="24" t="s">
        <v>320</v>
      </c>
      <c r="D167" s="25" t="s">
        <v>321</v>
      </c>
      <c r="E167" s="54">
        <v>548</v>
      </c>
      <c r="F167" s="54">
        <v>548</v>
      </c>
      <c r="G167" s="54">
        <v>548</v>
      </c>
      <c r="H167" s="54">
        <v>548</v>
      </c>
      <c r="I167" s="53">
        <v>0</v>
      </c>
      <c r="J167" s="53">
        <v>0</v>
      </c>
      <c r="K167" s="54">
        <v>548</v>
      </c>
      <c r="L167" s="54">
        <v>548</v>
      </c>
    </row>
    <row r="168" spans="1:12" ht="31.5">
      <c r="A168" s="33">
        <v>110</v>
      </c>
      <c r="B168" s="25">
        <v>151</v>
      </c>
      <c r="C168" s="44" t="s">
        <v>322</v>
      </c>
      <c r="D168" s="25" t="s">
        <v>323</v>
      </c>
      <c r="E168" s="54">
        <v>300</v>
      </c>
      <c r="F168" s="54">
        <v>365</v>
      </c>
      <c r="G168" s="54">
        <v>300</v>
      </c>
      <c r="H168" s="54">
        <v>365</v>
      </c>
      <c r="I168" s="53">
        <v>5</v>
      </c>
      <c r="J168" s="53">
        <v>6</v>
      </c>
      <c r="K168" s="54">
        <v>300</v>
      </c>
      <c r="L168" s="54">
        <v>365</v>
      </c>
    </row>
    <row r="169" spans="1:12">
      <c r="A169" s="24">
        <v>111</v>
      </c>
      <c r="B169" s="34">
        <v>152</v>
      </c>
      <c r="C169" s="24" t="s">
        <v>324</v>
      </c>
      <c r="D169" s="25" t="s">
        <v>325</v>
      </c>
      <c r="E169" s="54">
        <v>114</v>
      </c>
      <c r="F169" s="54">
        <v>202</v>
      </c>
      <c r="G169" s="54">
        <v>114</v>
      </c>
      <c r="H169" s="54">
        <v>202</v>
      </c>
      <c r="I169" s="53">
        <v>26</v>
      </c>
      <c r="J169" s="53">
        <v>60</v>
      </c>
      <c r="K169" s="54">
        <v>114</v>
      </c>
      <c r="L169" s="54">
        <v>202</v>
      </c>
    </row>
    <row r="170" spans="1:12">
      <c r="A170" s="33">
        <v>112</v>
      </c>
      <c r="B170" s="34">
        <v>153</v>
      </c>
      <c r="C170" s="24" t="s">
        <v>326</v>
      </c>
      <c r="D170" s="25" t="s">
        <v>325</v>
      </c>
      <c r="E170" s="54">
        <v>334</v>
      </c>
      <c r="F170" s="54">
        <v>439</v>
      </c>
      <c r="G170" s="54">
        <v>334</v>
      </c>
      <c r="H170" s="54">
        <v>439</v>
      </c>
      <c r="I170" s="53">
        <v>5</v>
      </c>
      <c r="J170" s="53">
        <v>18</v>
      </c>
      <c r="K170" s="54">
        <v>334</v>
      </c>
      <c r="L170" s="54">
        <v>439</v>
      </c>
    </row>
    <row r="171" spans="1:12">
      <c r="A171" s="33">
        <v>114</v>
      </c>
      <c r="B171" s="25">
        <v>154</v>
      </c>
      <c r="C171" s="24" t="s">
        <v>327</v>
      </c>
      <c r="D171" s="25" t="s">
        <v>328</v>
      </c>
      <c r="E171" s="54">
        <v>52</v>
      </c>
      <c r="F171" s="54">
        <v>70</v>
      </c>
      <c r="G171" s="54">
        <v>52</v>
      </c>
      <c r="H171" s="54">
        <v>70</v>
      </c>
      <c r="I171" s="53">
        <v>2</v>
      </c>
      <c r="J171" s="53">
        <v>2</v>
      </c>
      <c r="K171" s="54">
        <v>52</v>
      </c>
      <c r="L171" s="54">
        <v>70</v>
      </c>
    </row>
    <row r="172" spans="1:12">
      <c r="A172" s="33">
        <v>115</v>
      </c>
      <c r="B172" s="34">
        <v>155</v>
      </c>
      <c r="C172" s="24" t="s">
        <v>329</v>
      </c>
      <c r="D172" s="25" t="s">
        <v>330</v>
      </c>
      <c r="E172" s="54">
        <v>158</v>
      </c>
      <c r="F172" s="54">
        <v>236</v>
      </c>
      <c r="G172" s="54">
        <v>158</v>
      </c>
      <c r="H172" s="54">
        <v>236</v>
      </c>
      <c r="I172" s="54">
        <v>6</v>
      </c>
      <c r="J172" s="53">
        <v>99</v>
      </c>
      <c r="K172" s="54">
        <v>158</v>
      </c>
      <c r="L172" s="54">
        <v>236</v>
      </c>
    </row>
    <row r="173" spans="1:12">
      <c r="A173" s="33">
        <v>116</v>
      </c>
      <c r="B173" s="34">
        <v>156</v>
      </c>
      <c r="C173" s="24" t="s">
        <v>331</v>
      </c>
      <c r="D173" s="25" t="s">
        <v>332</v>
      </c>
      <c r="E173" s="54">
        <v>650</v>
      </c>
      <c r="F173" s="54">
        <v>0</v>
      </c>
      <c r="G173" s="54">
        <v>650</v>
      </c>
      <c r="H173" s="54">
        <v>0</v>
      </c>
      <c r="I173" s="54">
        <v>0</v>
      </c>
      <c r="J173" s="53">
        <v>0</v>
      </c>
      <c r="K173" s="54">
        <v>650</v>
      </c>
      <c r="L173" s="54">
        <v>0</v>
      </c>
    </row>
    <row r="174" spans="1:12">
      <c r="A174" s="24">
        <v>117</v>
      </c>
      <c r="B174" s="25">
        <v>157</v>
      </c>
      <c r="C174" s="24" t="s">
        <v>333</v>
      </c>
      <c r="D174" s="25" t="s">
        <v>334</v>
      </c>
      <c r="E174" s="54">
        <v>1500</v>
      </c>
      <c r="F174" s="54">
        <v>0</v>
      </c>
      <c r="G174" s="54">
        <v>1500</v>
      </c>
      <c r="H174" s="54">
        <v>0</v>
      </c>
      <c r="I174" s="54">
        <v>0</v>
      </c>
      <c r="J174" s="53">
        <v>0</v>
      </c>
      <c r="K174" s="54">
        <v>1500</v>
      </c>
      <c r="L174" s="54">
        <v>0</v>
      </c>
    </row>
    <row r="175" spans="1:12" ht="31.5">
      <c r="A175" s="33">
        <v>118</v>
      </c>
      <c r="B175" s="34">
        <v>158</v>
      </c>
      <c r="C175" s="44" t="s">
        <v>335</v>
      </c>
      <c r="D175" s="25" t="s">
        <v>336</v>
      </c>
      <c r="E175" s="54">
        <v>180</v>
      </c>
      <c r="F175" s="54">
        <v>240</v>
      </c>
      <c r="G175" s="54">
        <v>180</v>
      </c>
      <c r="H175" s="54">
        <v>240</v>
      </c>
      <c r="I175" s="54">
        <v>46</v>
      </c>
      <c r="J175" s="53">
        <v>92</v>
      </c>
      <c r="K175" s="54">
        <v>180</v>
      </c>
      <c r="L175" s="54">
        <v>240</v>
      </c>
    </row>
    <row r="176" spans="1:12">
      <c r="A176" s="33">
        <v>121</v>
      </c>
      <c r="B176" s="34">
        <v>159</v>
      </c>
      <c r="C176" s="24" t="s">
        <v>337</v>
      </c>
      <c r="D176" s="25" t="s">
        <v>338</v>
      </c>
      <c r="E176" s="54">
        <v>45</v>
      </c>
      <c r="F176" s="54">
        <v>0</v>
      </c>
      <c r="G176" s="54">
        <v>45</v>
      </c>
      <c r="H176" s="54">
        <v>0</v>
      </c>
      <c r="I176" s="54">
        <v>0</v>
      </c>
      <c r="J176" s="53">
        <v>0</v>
      </c>
      <c r="K176" s="54">
        <v>45</v>
      </c>
      <c r="L176" s="54">
        <v>0</v>
      </c>
    </row>
    <row r="177" spans="1:12">
      <c r="A177" s="24">
        <v>122</v>
      </c>
      <c r="B177" s="25">
        <v>160</v>
      </c>
      <c r="C177" s="24" t="s">
        <v>339</v>
      </c>
      <c r="D177" s="25" t="s">
        <v>340</v>
      </c>
      <c r="E177" s="54">
        <v>17</v>
      </c>
      <c r="F177" s="54">
        <v>17</v>
      </c>
      <c r="G177" s="54">
        <v>17</v>
      </c>
      <c r="H177" s="54">
        <v>17</v>
      </c>
      <c r="I177" s="54">
        <v>33</v>
      </c>
      <c r="J177" s="53">
        <v>33</v>
      </c>
      <c r="K177" s="54">
        <v>17</v>
      </c>
      <c r="L177" s="54">
        <v>17</v>
      </c>
    </row>
    <row r="178" spans="1:12">
      <c r="A178" s="33">
        <v>123</v>
      </c>
      <c r="B178" s="34">
        <v>161</v>
      </c>
      <c r="C178" s="24" t="s">
        <v>341</v>
      </c>
      <c r="D178" s="25" t="s">
        <v>342</v>
      </c>
      <c r="E178" s="54">
        <v>135</v>
      </c>
      <c r="F178" s="54">
        <v>182</v>
      </c>
      <c r="G178" s="54">
        <v>135</v>
      </c>
      <c r="H178" s="54">
        <v>182</v>
      </c>
      <c r="I178" s="54">
        <v>24</v>
      </c>
      <c r="J178" s="53">
        <v>24</v>
      </c>
      <c r="K178" s="54">
        <v>135</v>
      </c>
      <c r="L178" s="54">
        <v>182</v>
      </c>
    </row>
    <row r="179" spans="1:12">
      <c r="A179" s="33">
        <v>128</v>
      </c>
      <c r="B179" s="34">
        <v>162</v>
      </c>
      <c r="C179" s="24" t="s">
        <v>343</v>
      </c>
      <c r="D179" s="25" t="s">
        <v>344</v>
      </c>
      <c r="E179" s="54">
        <v>250</v>
      </c>
      <c r="F179" s="54">
        <v>450</v>
      </c>
      <c r="G179" s="54">
        <v>250</v>
      </c>
      <c r="H179" s="54">
        <v>450</v>
      </c>
      <c r="I179" s="57">
        <v>3</v>
      </c>
      <c r="J179" s="53">
        <v>3</v>
      </c>
      <c r="K179" s="54">
        <v>250</v>
      </c>
      <c r="L179" s="54">
        <v>450</v>
      </c>
    </row>
    <row r="180" spans="1:12">
      <c r="A180" s="24">
        <v>129</v>
      </c>
      <c r="B180" s="25">
        <v>163</v>
      </c>
      <c r="C180" s="24" t="s">
        <v>345</v>
      </c>
      <c r="D180" s="25" t="s">
        <v>346</v>
      </c>
      <c r="E180" s="54">
        <v>252</v>
      </c>
      <c r="F180" s="54">
        <v>252</v>
      </c>
      <c r="G180" s="54">
        <v>252</v>
      </c>
      <c r="H180" s="54">
        <v>252</v>
      </c>
      <c r="I180" s="54">
        <v>20</v>
      </c>
      <c r="J180" s="53">
        <v>20</v>
      </c>
      <c r="K180" s="54">
        <v>252</v>
      </c>
      <c r="L180" s="54">
        <v>252</v>
      </c>
    </row>
    <row r="181" spans="1:12">
      <c r="A181" s="24">
        <v>131</v>
      </c>
      <c r="B181" s="34">
        <v>164</v>
      </c>
      <c r="C181" s="24" t="s">
        <v>347</v>
      </c>
      <c r="D181" s="25" t="s">
        <v>348</v>
      </c>
      <c r="E181" s="54">
        <v>120</v>
      </c>
      <c r="F181" s="54">
        <v>120</v>
      </c>
      <c r="G181" s="54">
        <v>120</v>
      </c>
      <c r="H181" s="54">
        <v>120</v>
      </c>
      <c r="I181" s="54">
        <v>34</v>
      </c>
      <c r="J181" s="53">
        <v>34</v>
      </c>
      <c r="K181" s="54">
        <v>120</v>
      </c>
      <c r="L181" s="54">
        <v>120</v>
      </c>
    </row>
    <row r="182" spans="1:12">
      <c r="A182" s="33">
        <v>133</v>
      </c>
      <c r="B182" s="34">
        <v>165</v>
      </c>
      <c r="C182" s="24" t="s">
        <v>349</v>
      </c>
      <c r="D182" s="25" t="s">
        <v>350</v>
      </c>
      <c r="E182" s="54">
        <v>96</v>
      </c>
      <c r="F182" s="54">
        <v>96</v>
      </c>
      <c r="G182" s="54">
        <v>96</v>
      </c>
      <c r="H182" s="54">
        <v>96</v>
      </c>
      <c r="I182" s="54">
        <v>66</v>
      </c>
      <c r="J182" s="54">
        <v>66</v>
      </c>
      <c r="K182" s="54">
        <v>96</v>
      </c>
      <c r="L182" s="54">
        <v>96</v>
      </c>
    </row>
    <row r="183" spans="1:12" ht="31.5">
      <c r="A183" s="24">
        <v>135</v>
      </c>
      <c r="B183" s="25">
        <v>166</v>
      </c>
      <c r="C183" s="44" t="s">
        <v>351</v>
      </c>
      <c r="D183" s="25" t="s">
        <v>352</v>
      </c>
      <c r="E183" s="54">
        <v>0</v>
      </c>
      <c r="F183" s="54">
        <v>0</v>
      </c>
      <c r="G183" s="54">
        <v>68</v>
      </c>
      <c r="H183" s="54">
        <v>68</v>
      </c>
      <c r="I183" s="54">
        <v>0</v>
      </c>
      <c r="J183" s="54">
        <v>0</v>
      </c>
      <c r="K183" s="54">
        <v>0</v>
      </c>
      <c r="L183" s="54">
        <v>0</v>
      </c>
    </row>
    <row r="184" spans="1:12">
      <c r="A184" s="33">
        <v>136</v>
      </c>
      <c r="B184" s="34">
        <v>167</v>
      </c>
      <c r="C184" s="24" t="s">
        <v>353</v>
      </c>
      <c r="D184" s="25" t="s">
        <v>354</v>
      </c>
      <c r="E184" s="54">
        <v>148</v>
      </c>
      <c r="F184" s="54">
        <v>206</v>
      </c>
      <c r="G184" s="54">
        <v>148</v>
      </c>
      <c r="H184" s="54">
        <v>206</v>
      </c>
      <c r="I184" s="54">
        <v>2</v>
      </c>
      <c r="J184" s="54">
        <v>4</v>
      </c>
      <c r="K184" s="54">
        <v>50</v>
      </c>
      <c r="L184" s="54">
        <v>100</v>
      </c>
    </row>
    <row r="185" spans="1:12">
      <c r="A185" s="33">
        <v>137</v>
      </c>
      <c r="B185" s="34">
        <v>168</v>
      </c>
      <c r="C185" s="24" t="s">
        <v>355</v>
      </c>
      <c r="D185" s="25" t="s">
        <v>356</v>
      </c>
      <c r="E185" s="54">
        <v>168</v>
      </c>
      <c r="F185" s="54">
        <v>223</v>
      </c>
      <c r="G185" s="54">
        <v>168</v>
      </c>
      <c r="H185" s="54">
        <v>223</v>
      </c>
      <c r="I185" s="54">
        <v>13</v>
      </c>
      <c r="J185" s="54">
        <v>17</v>
      </c>
      <c r="K185" s="54">
        <v>168</v>
      </c>
      <c r="L185" s="54">
        <v>223</v>
      </c>
    </row>
    <row r="186" spans="1:12">
      <c r="A186" s="24">
        <v>140</v>
      </c>
      <c r="B186" s="25">
        <v>169</v>
      </c>
      <c r="C186" s="24" t="s">
        <v>357</v>
      </c>
      <c r="D186" s="25" t="s">
        <v>358</v>
      </c>
      <c r="E186" s="54">
        <v>13</v>
      </c>
      <c r="F186" s="54">
        <v>23</v>
      </c>
      <c r="G186" s="54">
        <v>13</v>
      </c>
      <c r="H186" s="54">
        <v>23</v>
      </c>
      <c r="I186" s="54">
        <v>3</v>
      </c>
      <c r="J186" s="54">
        <v>6</v>
      </c>
      <c r="K186" s="54">
        <v>13</v>
      </c>
      <c r="L186" s="54">
        <v>23</v>
      </c>
    </row>
    <row r="187" spans="1:12">
      <c r="A187" s="33">
        <v>141</v>
      </c>
      <c r="B187" s="34">
        <v>170</v>
      </c>
      <c r="C187" s="24" t="s">
        <v>359</v>
      </c>
      <c r="D187" s="25" t="s">
        <v>360</v>
      </c>
      <c r="E187" s="54">
        <v>0</v>
      </c>
      <c r="F187" s="54">
        <v>0</v>
      </c>
      <c r="G187" s="54">
        <v>600</v>
      </c>
      <c r="H187" s="54">
        <v>705</v>
      </c>
      <c r="I187" s="54">
        <v>0</v>
      </c>
      <c r="J187" s="54">
        <v>0</v>
      </c>
      <c r="K187" s="54">
        <v>0</v>
      </c>
      <c r="L187" s="54">
        <v>0</v>
      </c>
    </row>
    <row r="188" spans="1:12">
      <c r="A188" s="33">
        <v>142</v>
      </c>
      <c r="B188" s="34">
        <v>171</v>
      </c>
      <c r="C188" s="24" t="s">
        <v>361</v>
      </c>
      <c r="D188" s="25" t="s">
        <v>362</v>
      </c>
      <c r="E188" s="54">
        <v>108</v>
      </c>
      <c r="F188" s="54">
        <v>192</v>
      </c>
      <c r="G188" s="54">
        <v>108</v>
      </c>
      <c r="H188" s="54">
        <v>192</v>
      </c>
      <c r="I188" s="54">
        <v>4</v>
      </c>
      <c r="J188" s="54">
        <v>5</v>
      </c>
      <c r="K188" s="54">
        <v>50</v>
      </c>
      <c r="L188" s="54">
        <v>100</v>
      </c>
    </row>
    <row r="189" spans="1:12">
      <c r="A189" s="33">
        <v>143</v>
      </c>
      <c r="B189" s="25">
        <v>172</v>
      </c>
      <c r="C189" s="24" t="s">
        <v>363</v>
      </c>
      <c r="D189" s="25" t="s">
        <v>364</v>
      </c>
      <c r="E189" s="54">
        <v>52</v>
      </c>
      <c r="F189" s="54">
        <v>94</v>
      </c>
      <c r="G189" s="54">
        <v>52</v>
      </c>
      <c r="H189" s="54">
        <v>94</v>
      </c>
      <c r="I189" s="54">
        <v>36</v>
      </c>
      <c r="J189" s="54">
        <v>67</v>
      </c>
      <c r="K189" s="54">
        <v>52</v>
      </c>
      <c r="L189" s="54">
        <v>94</v>
      </c>
    </row>
    <row r="190" spans="1:12">
      <c r="A190" s="24">
        <v>144</v>
      </c>
      <c r="B190" s="34">
        <v>173</v>
      </c>
      <c r="C190" s="24" t="s">
        <v>365</v>
      </c>
      <c r="D190" s="25" t="s">
        <v>366</v>
      </c>
      <c r="E190" s="54">
        <v>30</v>
      </c>
      <c r="F190" s="54">
        <v>54</v>
      </c>
      <c r="G190" s="54">
        <v>30</v>
      </c>
      <c r="H190" s="54">
        <v>54</v>
      </c>
      <c r="I190" s="54">
        <v>7</v>
      </c>
      <c r="J190" s="54">
        <v>8</v>
      </c>
      <c r="K190" s="54">
        <v>30</v>
      </c>
      <c r="L190" s="54">
        <v>54</v>
      </c>
    </row>
    <row r="191" spans="1:12">
      <c r="A191" s="33">
        <v>146</v>
      </c>
      <c r="B191" s="34">
        <v>174</v>
      </c>
      <c r="C191" s="24" t="s">
        <v>367</v>
      </c>
      <c r="D191" s="25" t="s">
        <v>368</v>
      </c>
      <c r="E191" s="54">
        <v>483</v>
      </c>
      <c r="F191" s="54">
        <v>624</v>
      </c>
      <c r="G191" s="54">
        <v>483</v>
      </c>
      <c r="H191" s="54">
        <v>624</v>
      </c>
      <c r="I191" s="54">
        <v>78</v>
      </c>
      <c r="J191" s="54">
        <v>112</v>
      </c>
      <c r="K191" s="54">
        <v>483</v>
      </c>
      <c r="L191" s="54">
        <v>624</v>
      </c>
    </row>
    <row r="192" spans="1:12">
      <c r="A192" s="24">
        <v>147</v>
      </c>
      <c r="B192" s="25">
        <v>175</v>
      </c>
      <c r="C192" s="24" t="s">
        <v>369</v>
      </c>
      <c r="D192" s="25" t="s">
        <v>370</v>
      </c>
      <c r="E192" s="54">
        <v>20</v>
      </c>
      <c r="F192" s="54">
        <v>45</v>
      </c>
      <c r="G192" s="54">
        <v>20</v>
      </c>
      <c r="H192" s="54">
        <v>45</v>
      </c>
      <c r="I192" s="54">
        <v>0</v>
      </c>
      <c r="J192" s="54">
        <v>0</v>
      </c>
      <c r="K192" s="54">
        <v>20</v>
      </c>
      <c r="L192" s="54">
        <v>45</v>
      </c>
    </row>
    <row r="193" spans="1:12">
      <c r="A193" s="33">
        <v>148</v>
      </c>
      <c r="B193" s="34">
        <v>176</v>
      </c>
      <c r="C193" s="24" t="s">
        <v>371</v>
      </c>
      <c r="D193" s="25" t="s">
        <v>372</v>
      </c>
      <c r="E193" s="54">
        <v>6</v>
      </c>
      <c r="F193" s="54">
        <v>10</v>
      </c>
      <c r="G193" s="54">
        <v>6</v>
      </c>
      <c r="H193" s="54">
        <v>10</v>
      </c>
      <c r="I193" s="54">
        <v>20</v>
      </c>
      <c r="J193" s="54">
        <v>20</v>
      </c>
      <c r="K193" s="54">
        <v>6</v>
      </c>
      <c r="L193" s="54">
        <v>10</v>
      </c>
    </row>
    <row r="194" spans="1:12">
      <c r="A194" s="24">
        <v>149</v>
      </c>
      <c r="B194" s="34">
        <v>177</v>
      </c>
      <c r="C194" s="24" t="s">
        <v>373</v>
      </c>
      <c r="D194" s="25" t="s">
        <v>374</v>
      </c>
      <c r="E194" s="54">
        <v>640</v>
      </c>
      <c r="F194" s="54">
        <f>680+356</f>
        <v>1036</v>
      </c>
      <c r="G194" s="54">
        <v>640</v>
      </c>
      <c r="H194" s="54">
        <f>680+356</f>
        <v>1036</v>
      </c>
      <c r="I194" s="54">
        <v>87</v>
      </c>
      <c r="J194" s="53">
        <v>129</v>
      </c>
      <c r="K194" s="54">
        <v>400</v>
      </c>
      <c r="L194" s="54">
        <v>520</v>
      </c>
    </row>
    <row r="195" spans="1:12">
      <c r="A195" s="33"/>
      <c r="B195" s="25">
        <v>178</v>
      </c>
      <c r="C195" s="24" t="s">
        <v>375</v>
      </c>
      <c r="D195" s="25" t="s">
        <v>376</v>
      </c>
      <c r="E195" s="54">
        <v>600</v>
      </c>
      <c r="F195" s="54">
        <v>810</v>
      </c>
      <c r="G195" s="54">
        <v>600</v>
      </c>
      <c r="H195" s="54">
        <v>810</v>
      </c>
      <c r="I195" s="53">
        <v>150</v>
      </c>
      <c r="J195" s="53">
        <v>150</v>
      </c>
      <c r="K195" s="54">
        <v>600</v>
      </c>
      <c r="L195" s="54">
        <v>810</v>
      </c>
    </row>
    <row r="196" spans="1:12" ht="47.25">
      <c r="A196" s="33"/>
      <c r="B196" s="34">
        <v>179</v>
      </c>
      <c r="C196" s="44" t="s">
        <v>377</v>
      </c>
      <c r="D196" s="25" t="s">
        <v>378</v>
      </c>
      <c r="E196" s="54">
        <v>28</v>
      </c>
      <c r="F196" s="54">
        <v>0</v>
      </c>
      <c r="G196" s="54">
        <v>28</v>
      </c>
      <c r="H196" s="54">
        <v>0</v>
      </c>
      <c r="I196" s="54">
        <v>49</v>
      </c>
      <c r="J196" s="54">
        <v>0</v>
      </c>
      <c r="K196" s="54">
        <v>28</v>
      </c>
      <c r="L196" s="54">
        <v>0</v>
      </c>
    </row>
    <row r="197" spans="1:12">
      <c r="A197" s="33"/>
      <c r="B197" s="34">
        <v>180</v>
      </c>
      <c r="C197" s="24" t="s">
        <v>379</v>
      </c>
      <c r="D197" s="25" t="s">
        <v>380</v>
      </c>
      <c r="E197" s="54">
        <v>240</v>
      </c>
      <c r="F197" s="54">
        <v>480</v>
      </c>
      <c r="G197" s="54">
        <v>240</v>
      </c>
      <c r="H197" s="54">
        <v>480</v>
      </c>
      <c r="I197" s="53">
        <v>0</v>
      </c>
      <c r="J197" s="53">
        <v>0</v>
      </c>
      <c r="K197" s="54">
        <v>0</v>
      </c>
      <c r="L197" s="54">
        <v>0</v>
      </c>
    </row>
    <row r="198" spans="1:12">
      <c r="A198" s="33">
        <v>151</v>
      </c>
      <c r="B198" s="25">
        <v>181</v>
      </c>
      <c r="C198" s="56" t="s">
        <v>381</v>
      </c>
      <c r="D198" s="25" t="s">
        <v>382</v>
      </c>
      <c r="E198" s="54">
        <v>288</v>
      </c>
      <c r="F198" s="54">
        <v>576</v>
      </c>
      <c r="G198" s="54">
        <v>288</v>
      </c>
      <c r="H198" s="54">
        <v>576</v>
      </c>
      <c r="I198" s="54">
        <v>0</v>
      </c>
      <c r="J198" s="54">
        <v>0</v>
      </c>
      <c r="K198" s="54">
        <v>288</v>
      </c>
      <c r="L198" s="54">
        <v>576</v>
      </c>
    </row>
    <row r="199" spans="1:12">
      <c r="A199" s="24">
        <v>153</v>
      </c>
      <c r="B199" s="34">
        <v>182</v>
      </c>
      <c r="C199" s="56" t="s">
        <v>383</v>
      </c>
      <c r="D199" s="25" t="s">
        <v>384</v>
      </c>
      <c r="E199" s="54">
        <v>60</v>
      </c>
      <c r="F199" s="54">
        <v>120</v>
      </c>
      <c r="G199" s="54">
        <v>60</v>
      </c>
      <c r="H199" s="54">
        <v>120</v>
      </c>
      <c r="I199" s="54">
        <v>0</v>
      </c>
      <c r="J199" s="54">
        <v>0</v>
      </c>
      <c r="K199" s="54">
        <v>60</v>
      </c>
      <c r="L199" s="54">
        <v>120</v>
      </c>
    </row>
    <row r="200" spans="1:12">
      <c r="A200" s="33">
        <v>154</v>
      </c>
      <c r="B200" s="34">
        <v>183</v>
      </c>
      <c r="C200" s="56" t="s">
        <v>385</v>
      </c>
      <c r="D200" s="25" t="s">
        <v>386</v>
      </c>
      <c r="E200" s="54">
        <v>24</v>
      </c>
      <c r="F200" s="54">
        <v>48</v>
      </c>
      <c r="G200" s="54">
        <v>24</v>
      </c>
      <c r="H200" s="54">
        <v>48</v>
      </c>
      <c r="I200" s="54">
        <v>10</v>
      </c>
      <c r="J200" s="54">
        <v>15</v>
      </c>
      <c r="K200" s="54">
        <v>24</v>
      </c>
      <c r="L200" s="54">
        <v>48</v>
      </c>
    </row>
    <row r="201" spans="1:12">
      <c r="A201" s="33">
        <v>155</v>
      </c>
      <c r="B201" s="25">
        <v>184</v>
      </c>
      <c r="C201" s="58" t="s">
        <v>387</v>
      </c>
      <c r="D201" s="46" t="s">
        <v>388</v>
      </c>
      <c r="E201" s="59">
        <v>24</v>
      </c>
      <c r="F201" s="59">
        <v>48</v>
      </c>
      <c r="G201" s="59">
        <v>24</v>
      </c>
      <c r="H201" s="59">
        <v>48</v>
      </c>
      <c r="I201" s="54">
        <v>4</v>
      </c>
      <c r="J201" s="54">
        <v>4</v>
      </c>
      <c r="K201" s="59">
        <v>24</v>
      </c>
      <c r="L201" s="59">
        <v>48</v>
      </c>
    </row>
    <row r="202" spans="1:12">
      <c r="A202" s="24">
        <v>156</v>
      </c>
      <c r="B202" s="34">
        <v>185</v>
      </c>
      <c r="C202" s="24" t="s">
        <v>389</v>
      </c>
      <c r="D202" s="25" t="s">
        <v>390</v>
      </c>
      <c r="E202" s="54">
        <v>108</v>
      </c>
      <c r="F202" s="54">
        <v>0</v>
      </c>
      <c r="G202" s="54">
        <v>108</v>
      </c>
      <c r="H202" s="54">
        <v>0</v>
      </c>
      <c r="I202" s="53">
        <v>11</v>
      </c>
      <c r="J202" s="53">
        <v>0</v>
      </c>
      <c r="K202" s="54">
        <v>108</v>
      </c>
      <c r="L202" s="54">
        <v>0</v>
      </c>
    </row>
    <row r="203" spans="1:12">
      <c r="A203" s="33">
        <v>157</v>
      </c>
      <c r="B203" s="34">
        <v>186</v>
      </c>
      <c r="C203" s="24" t="s">
        <v>391</v>
      </c>
      <c r="D203" s="25" t="s">
        <v>392</v>
      </c>
      <c r="E203" s="54">
        <v>26</v>
      </c>
      <c r="F203" s="54">
        <v>47</v>
      </c>
      <c r="G203" s="54">
        <v>26</v>
      </c>
      <c r="H203" s="54">
        <v>47</v>
      </c>
      <c r="I203" s="53">
        <v>0</v>
      </c>
      <c r="J203" s="53">
        <v>0</v>
      </c>
      <c r="K203" s="54">
        <v>26</v>
      </c>
      <c r="L203" s="54">
        <v>47</v>
      </c>
    </row>
    <row r="204" spans="1:12">
      <c r="A204" s="24">
        <v>158</v>
      </c>
      <c r="B204" s="25">
        <v>187</v>
      </c>
      <c r="C204" s="24" t="s">
        <v>393</v>
      </c>
      <c r="D204" s="25" t="s">
        <v>394</v>
      </c>
      <c r="E204" s="54">
        <v>24</v>
      </c>
      <c r="F204" s="54">
        <v>48</v>
      </c>
      <c r="G204" s="54">
        <v>24</v>
      </c>
      <c r="H204" s="54">
        <v>48</v>
      </c>
      <c r="I204" s="53">
        <v>94</v>
      </c>
      <c r="J204" s="53">
        <v>0</v>
      </c>
      <c r="K204" s="54">
        <v>24</v>
      </c>
      <c r="L204" s="54">
        <v>48</v>
      </c>
    </row>
    <row r="205" spans="1:12">
      <c r="A205" s="33">
        <v>159</v>
      </c>
      <c r="B205" s="34">
        <v>188</v>
      </c>
      <c r="C205" s="24" t="s">
        <v>395</v>
      </c>
      <c r="D205" s="25" t="s">
        <v>396</v>
      </c>
      <c r="E205" s="54">
        <v>3.3</v>
      </c>
      <c r="F205" s="54">
        <v>5.8</v>
      </c>
      <c r="G205" s="54">
        <v>3.3</v>
      </c>
      <c r="H205" s="54">
        <v>5.8</v>
      </c>
      <c r="I205" s="53">
        <v>16</v>
      </c>
      <c r="J205" s="53">
        <v>26</v>
      </c>
      <c r="K205" s="54">
        <v>3.3</v>
      </c>
      <c r="L205" s="54">
        <v>5.8</v>
      </c>
    </row>
    <row r="206" spans="1:12">
      <c r="A206" s="33">
        <v>161</v>
      </c>
      <c r="B206" s="34">
        <v>189</v>
      </c>
      <c r="C206" s="24" t="s">
        <v>397</v>
      </c>
      <c r="D206" s="25" t="s">
        <v>398</v>
      </c>
      <c r="E206" s="54">
        <v>44</v>
      </c>
      <c r="F206" s="54">
        <v>44</v>
      </c>
      <c r="G206" s="54">
        <v>44</v>
      </c>
      <c r="H206" s="54">
        <v>44</v>
      </c>
      <c r="I206" s="53">
        <v>7</v>
      </c>
      <c r="J206" s="53">
        <v>7</v>
      </c>
      <c r="K206" s="54">
        <v>44</v>
      </c>
      <c r="L206" s="54">
        <v>44</v>
      </c>
    </row>
    <row r="207" spans="1:12">
      <c r="A207" s="24">
        <v>162</v>
      </c>
      <c r="B207" s="25">
        <v>190</v>
      </c>
      <c r="C207" s="24" t="s">
        <v>399</v>
      </c>
      <c r="D207" s="25" t="s">
        <v>400</v>
      </c>
      <c r="E207" s="54">
        <v>6.6</v>
      </c>
      <c r="F207" s="54">
        <v>11.7</v>
      </c>
      <c r="G207" s="54">
        <v>6.6</v>
      </c>
      <c r="H207" s="54">
        <v>11.7</v>
      </c>
      <c r="I207" s="53">
        <v>4</v>
      </c>
      <c r="J207" s="53">
        <v>8</v>
      </c>
      <c r="K207" s="54">
        <v>6.6</v>
      </c>
      <c r="L207" s="54">
        <v>11.7</v>
      </c>
    </row>
    <row r="208" spans="1:12">
      <c r="A208" s="33">
        <v>163</v>
      </c>
      <c r="B208" s="34">
        <v>191</v>
      </c>
      <c r="C208" s="24" t="s">
        <v>401</v>
      </c>
      <c r="D208" s="25" t="s">
        <v>402</v>
      </c>
      <c r="E208" s="54">
        <v>7</v>
      </c>
      <c r="F208" s="54">
        <v>11</v>
      </c>
      <c r="G208" s="54">
        <v>7</v>
      </c>
      <c r="H208" s="54">
        <v>11</v>
      </c>
      <c r="I208" s="53">
        <v>7</v>
      </c>
      <c r="J208" s="53">
        <v>11</v>
      </c>
      <c r="K208" s="54">
        <v>7</v>
      </c>
      <c r="L208" s="54">
        <v>11</v>
      </c>
    </row>
    <row r="209" spans="1:12">
      <c r="A209" s="33">
        <v>164</v>
      </c>
      <c r="B209" s="34">
        <v>192</v>
      </c>
      <c r="C209" s="24" t="s">
        <v>403</v>
      </c>
      <c r="D209" s="25" t="s">
        <v>404</v>
      </c>
      <c r="E209" s="54">
        <v>120</v>
      </c>
      <c r="F209" s="54">
        <v>240</v>
      </c>
      <c r="G209" s="54">
        <v>120</v>
      </c>
      <c r="H209" s="54">
        <v>240</v>
      </c>
      <c r="I209" s="53">
        <v>16.8</v>
      </c>
      <c r="J209" s="53">
        <v>22.5</v>
      </c>
      <c r="K209" s="54">
        <v>120</v>
      </c>
      <c r="L209" s="54">
        <v>240</v>
      </c>
    </row>
    <row r="210" spans="1:12">
      <c r="A210" s="33">
        <v>173</v>
      </c>
      <c r="B210" s="25">
        <v>193</v>
      </c>
      <c r="C210" s="24" t="s">
        <v>405</v>
      </c>
      <c r="D210" s="25" t="s">
        <v>406</v>
      </c>
      <c r="E210" s="54">
        <v>5</v>
      </c>
      <c r="F210" s="54">
        <v>12</v>
      </c>
      <c r="G210" s="54">
        <v>5</v>
      </c>
      <c r="H210" s="54">
        <v>12</v>
      </c>
      <c r="I210" s="53">
        <v>7</v>
      </c>
      <c r="J210" s="53">
        <v>9</v>
      </c>
      <c r="K210" s="54">
        <v>5</v>
      </c>
      <c r="L210" s="54">
        <v>12</v>
      </c>
    </row>
    <row r="211" spans="1:12">
      <c r="A211" s="33"/>
      <c r="B211" s="34">
        <v>194</v>
      </c>
      <c r="C211" s="24" t="s">
        <v>407</v>
      </c>
      <c r="D211" s="25" t="s">
        <v>408</v>
      </c>
      <c r="E211" s="54">
        <v>540</v>
      </c>
      <c r="F211" s="54">
        <v>730</v>
      </c>
      <c r="G211" s="54">
        <v>540</v>
      </c>
      <c r="H211" s="54">
        <v>730</v>
      </c>
      <c r="I211" s="53">
        <v>14</v>
      </c>
      <c r="J211" s="53">
        <v>14</v>
      </c>
      <c r="K211" s="54">
        <v>100</v>
      </c>
      <c r="L211" s="54">
        <v>100</v>
      </c>
    </row>
    <row r="212" spans="1:12">
      <c r="A212" s="33"/>
      <c r="B212" s="34">
        <v>195</v>
      </c>
      <c r="C212" s="24" t="s">
        <v>409</v>
      </c>
      <c r="D212" s="25" t="s">
        <v>410</v>
      </c>
      <c r="E212" s="54">
        <v>1490</v>
      </c>
      <c r="F212" s="54">
        <v>1860</v>
      </c>
      <c r="G212" s="54">
        <v>1490</v>
      </c>
      <c r="H212" s="54">
        <v>1860</v>
      </c>
      <c r="I212" s="53">
        <v>72</v>
      </c>
      <c r="J212" s="53">
        <v>36</v>
      </c>
      <c r="K212" s="54">
        <v>400</v>
      </c>
      <c r="L212" s="54">
        <v>400</v>
      </c>
    </row>
    <row r="213" spans="1:12">
      <c r="A213" s="33"/>
      <c r="B213" s="25">
        <v>196</v>
      </c>
      <c r="C213" s="24" t="s">
        <v>411</v>
      </c>
      <c r="D213" s="25" t="s">
        <v>412</v>
      </c>
      <c r="E213" s="54">
        <v>0</v>
      </c>
      <c r="F213" s="54">
        <v>0</v>
      </c>
      <c r="G213" s="54">
        <v>3794</v>
      </c>
      <c r="H213" s="54">
        <v>6534</v>
      </c>
      <c r="I213" s="53">
        <v>0</v>
      </c>
      <c r="J213" s="53">
        <v>0</v>
      </c>
      <c r="K213" s="54">
        <v>0</v>
      </c>
      <c r="L213" s="54">
        <v>0</v>
      </c>
    </row>
    <row r="214" spans="1:12">
      <c r="A214" s="33"/>
      <c r="B214" s="34">
        <v>197</v>
      </c>
      <c r="C214" s="24" t="s">
        <v>413</v>
      </c>
      <c r="D214" s="25" t="s">
        <v>414</v>
      </c>
      <c r="E214" s="54">
        <v>120</v>
      </c>
      <c r="F214" s="54">
        <v>120</v>
      </c>
      <c r="G214" s="54">
        <v>120</v>
      </c>
      <c r="H214" s="54">
        <v>120</v>
      </c>
      <c r="I214" s="53">
        <v>11</v>
      </c>
      <c r="J214" s="53">
        <v>11</v>
      </c>
      <c r="K214" s="54">
        <v>120</v>
      </c>
      <c r="L214" s="54">
        <v>120</v>
      </c>
    </row>
    <row r="215" spans="1:12">
      <c r="A215" s="33"/>
      <c r="B215" s="34">
        <v>198</v>
      </c>
      <c r="C215" s="60" t="s">
        <v>415</v>
      </c>
      <c r="D215" s="25" t="s">
        <v>416</v>
      </c>
      <c r="E215" s="54">
        <v>120</v>
      </c>
      <c r="F215" s="54">
        <v>120</v>
      </c>
      <c r="G215" s="54">
        <v>120</v>
      </c>
      <c r="H215" s="54">
        <v>120</v>
      </c>
      <c r="I215" s="53">
        <v>0</v>
      </c>
      <c r="J215" s="53">
        <v>0</v>
      </c>
      <c r="K215" s="54">
        <v>120</v>
      </c>
      <c r="L215" s="54">
        <v>120</v>
      </c>
    </row>
    <row r="216" spans="1:12">
      <c r="A216" s="33"/>
      <c r="B216" s="25">
        <v>199</v>
      </c>
      <c r="C216" s="60" t="s">
        <v>417</v>
      </c>
      <c r="D216" s="25" t="s">
        <v>418</v>
      </c>
      <c r="E216" s="54">
        <v>3592</v>
      </c>
      <c r="F216" s="54">
        <v>3592</v>
      </c>
      <c r="G216" s="54">
        <f>2040+198</f>
        <v>2238</v>
      </c>
      <c r="H216" s="54">
        <v>2238</v>
      </c>
      <c r="I216" s="53">
        <v>898</v>
      </c>
      <c r="J216" s="53">
        <v>898</v>
      </c>
      <c r="K216" s="54">
        <v>3592</v>
      </c>
      <c r="L216" s="54">
        <v>3592</v>
      </c>
    </row>
    <row r="217" spans="1:12">
      <c r="A217" s="24">
        <v>174</v>
      </c>
      <c r="B217" s="34">
        <v>200</v>
      </c>
      <c r="C217" s="24" t="s">
        <v>419</v>
      </c>
      <c r="D217" s="25" t="s">
        <v>420</v>
      </c>
      <c r="E217" s="54">
        <v>228</v>
      </c>
      <c r="F217" s="54">
        <v>228</v>
      </c>
      <c r="G217" s="54">
        <v>228</v>
      </c>
      <c r="H217" s="54">
        <v>228</v>
      </c>
      <c r="I217" s="53">
        <v>10</v>
      </c>
      <c r="J217" s="53">
        <v>10</v>
      </c>
      <c r="K217" s="54">
        <v>228</v>
      </c>
      <c r="L217" s="54">
        <v>228</v>
      </c>
    </row>
    <row r="218" spans="1:12">
      <c r="A218" s="33"/>
      <c r="B218" s="34">
        <v>201</v>
      </c>
      <c r="C218" s="60" t="s">
        <v>421</v>
      </c>
      <c r="D218" s="25" t="s">
        <v>422</v>
      </c>
      <c r="E218" s="54">
        <v>0</v>
      </c>
      <c r="F218" s="54">
        <v>18</v>
      </c>
      <c r="G218" s="54">
        <v>0</v>
      </c>
      <c r="H218" s="54">
        <v>18</v>
      </c>
      <c r="I218" s="61">
        <v>0</v>
      </c>
      <c r="J218" s="61">
        <v>0</v>
      </c>
      <c r="K218" s="54">
        <v>0</v>
      </c>
      <c r="L218" s="54">
        <v>18</v>
      </c>
    </row>
    <row r="219" spans="1:12">
      <c r="A219" s="33"/>
      <c r="B219" s="25">
        <v>202</v>
      </c>
      <c r="C219" s="24" t="s">
        <v>423</v>
      </c>
      <c r="D219" s="25" t="s">
        <v>424</v>
      </c>
      <c r="E219" s="53">
        <v>0</v>
      </c>
      <c r="F219" s="53">
        <v>1800</v>
      </c>
      <c r="G219" s="53">
        <v>0</v>
      </c>
      <c r="H219" s="53">
        <v>1800</v>
      </c>
      <c r="I219" s="53">
        <v>0</v>
      </c>
      <c r="J219" s="53">
        <v>363</v>
      </c>
      <c r="K219" s="53">
        <v>0</v>
      </c>
      <c r="L219" s="53">
        <v>1800</v>
      </c>
    </row>
    <row r="220" spans="1:12">
      <c r="A220" s="33"/>
      <c r="B220" s="34">
        <v>203</v>
      </c>
      <c r="C220" s="60" t="s">
        <v>371</v>
      </c>
      <c r="D220" s="25" t="s">
        <v>425</v>
      </c>
      <c r="E220" s="54">
        <v>120</v>
      </c>
      <c r="F220" s="54">
        <v>240</v>
      </c>
      <c r="G220" s="54">
        <v>120</v>
      </c>
      <c r="H220" s="54">
        <v>240</v>
      </c>
      <c r="I220" s="61">
        <v>0</v>
      </c>
      <c r="J220" s="61">
        <v>0</v>
      </c>
      <c r="K220" s="54">
        <v>120</v>
      </c>
      <c r="L220" s="54">
        <v>240</v>
      </c>
    </row>
    <row r="221" spans="1:12">
      <c r="A221" s="33"/>
      <c r="B221" s="34">
        <v>204</v>
      </c>
      <c r="C221" s="60" t="s">
        <v>426</v>
      </c>
      <c r="D221" s="25" t="s">
        <v>427</v>
      </c>
      <c r="E221" s="54">
        <v>120</v>
      </c>
      <c r="F221" s="54">
        <v>240</v>
      </c>
      <c r="G221" s="54">
        <v>120</v>
      </c>
      <c r="H221" s="54">
        <v>240</v>
      </c>
      <c r="I221" s="61">
        <v>11</v>
      </c>
      <c r="J221" s="61">
        <v>11</v>
      </c>
      <c r="K221" s="54">
        <v>120</v>
      </c>
      <c r="L221" s="54">
        <v>240</v>
      </c>
    </row>
    <row r="222" spans="1:12">
      <c r="A222" s="33"/>
      <c r="B222" s="25">
        <v>205</v>
      </c>
      <c r="C222" s="24" t="s">
        <v>428</v>
      </c>
      <c r="D222" s="25" t="s">
        <v>429</v>
      </c>
      <c r="E222" s="54">
        <v>11</v>
      </c>
      <c r="F222" s="54">
        <v>11</v>
      </c>
      <c r="G222" s="54">
        <v>11</v>
      </c>
      <c r="H222" s="54">
        <v>11</v>
      </c>
      <c r="I222" s="53">
        <v>8</v>
      </c>
      <c r="J222" s="53">
        <v>8</v>
      </c>
      <c r="K222" s="54">
        <v>11</v>
      </c>
      <c r="L222" s="54">
        <v>11</v>
      </c>
    </row>
    <row r="223" spans="1:12">
      <c r="A223" s="33">
        <v>179</v>
      </c>
      <c r="B223" s="34">
        <v>206</v>
      </c>
      <c r="C223" s="24" t="s">
        <v>430</v>
      </c>
      <c r="D223" s="25" t="s">
        <v>431</v>
      </c>
      <c r="E223" s="54">
        <v>7</v>
      </c>
      <c r="F223" s="54">
        <v>7</v>
      </c>
      <c r="G223" s="54">
        <v>7</v>
      </c>
      <c r="H223" s="54">
        <v>7</v>
      </c>
      <c r="I223" s="53">
        <v>9</v>
      </c>
      <c r="J223" s="53">
        <v>9</v>
      </c>
      <c r="K223" s="54">
        <v>7</v>
      </c>
      <c r="L223" s="54">
        <v>7</v>
      </c>
    </row>
    <row r="224" spans="1:12">
      <c r="A224" s="33"/>
      <c r="B224" s="34">
        <v>207</v>
      </c>
      <c r="C224" s="60" t="s">
        <v>432</v>
      </c>
      <c r="D224" s="24" t="s">
        <v>433</v>
      </c>
      <c r="E224" s="54">
        <v>120</v>
      </c>
      <c r="F224" s="54">
        <v>240</v>
      </c>
      <c r="G224" s="54">
        <v>120</v>
      </c>
      <c r="H224" s="54">
        <v>240</v>
      </c>
      <c r="I224" s="61">
        <v>0</v>
      </c>
      <c r="J224" s="61">
        <v>0</v>
      </c>
      <c r="K224" s="54">
        <v>120</v>
      </c>
      <c r="L224" s="54">
        <v>240</v>
      </c>
    </row>
    <row r="225" spans="1:12">
      <c r="A225" s="33"/>
      <c r="B225" s="25">
        <v>208</v>
      </c>
      <c r="C225" s="60" t="s">
        <v>434</v>
      </c>
      <c r="D225" s="24" t="s">
        <v>435</v>
      </c>
      <c r="E225" s="54">
        <v>0</v>
      </c>
      <c r="F225" s="54">
        <v>2200</v>
      </c>
      <c r="G225" s="54">
        <v>0</v>
      </c>
      <c r="H225" s="54">
        <v>2200</v>
      </c>
      <c r="I225" s="61">
        <v>0</v>
      </c>
      <c r="J225" s="61">
        <v>963</v>
      </c>
      <c r="K225" s="54">
        <v>0</v>
      </c>
      <c r="L225" s="54">
        <v>2200</v>
      </c>
    </row>
    <row r="226" spans="1:12">
      <c r="A226" s="33"/>
      <c r="B226" s="34">
        <v>209</v>
      </c>
      <c r="C226" s="60" t="s">
        <v>434</v>
      </c>
      <c r="D226" s="24" t="s">
        <v>436</v>
      </c>
      <c r="E226" s="54">
        <v>2200</v>
      </c>
      <c r="F226" s="54">
        <v>0</v>
      </c>
      <c r="G226" s="54">
        <v>2200</v>
      </c>
      <c r="H226" s="54">
        <v>0</v>
      </c>
      <c r="I226" s="61">
        <v>48</v>
      </c>
      <c r="J226" s="61">
        <v>0</v>
      </c>
      <c r="K226" s="54">
        <v>2200</v>
      </c>
      <c r="L226" s="54">
        <v>0</v>
      </c>
    </row>
    <row r="227" spans="1:12">
      <c r="A227" s="33"/>
      <c r="B227" s="34">
        <v>210</v>
      </c>
      <c r="C227" s="60" t="s">
        <v>437</v>
      </c>
      <c r="D227" s="25" t="s">
        <v>438</v>
      </c>
      <c r="E227" s="54">
        <v>0</v>
      </c>
      <c r="F227" s="54">
        <v>26000</v>
      </c>
      <c r="G227" s="54">
        <v>0</v>
      </c>
      <c r="H227" s="54">
        <v>0</v>
      </c>
      <c r="I227" s="61">
        <v>0</v>
      </c>
      <c r="J227" s="61">
        <v>6181</v>
      </c>
      <c r="K227" s="54">
        <v>0</v>
      </c>
      <c r="L227" s="54">
        <v>26000</v>
      </c>
    </row>
    <row r="228" spans="1:12">
      <c r="A228" s="33"/>
      <c r="B228" s="25">
        <v>211</v>
      </c>
      <c r="C228" s="60" t="s">
        <v>439</v>
      </c>
      <c r="D228" s="25" t="s">
        <v>440</v>
      </c>
      <c r="E228" s="54">
        <v>1770</v>
      </c>
      <c r="F228" s="54">
        <v>2370</v>
      </c>
      <c r="G228" s="54">
        <v>1770</v>
      </c>
      <c r="H228" s="54">
        <v>2370</v>
      </c>
      <c r="I228" s="61">
        <v>283</v>
      </c>
      <c r="J228" s="61">
        <v>341</v>
      </c>
      <c r="K228" s="54">
        <v>1770</v>
      </c>
      <c r="L228" s="54">
        <v>2370</v>
      </c>
    </row>
    <row r="229" spans="1:12">
      <c r="A229" s="33"/>
      <c r="B229" s="34">
        <v>212</v>
      </c>
      <c r="C229" s="60" t="s">
        <v>441</v>
      </c>
      <c r="D229" s="25" t="s">
        <v>442</v>
      </c>
      <c r="E229" s="54">
        <v>130</v>
      </c>
      <c r="F229" s="54">
        <v>260</v>
      </c>
      <c r="G229" s="54">
        <v>130</v>
      </c>
      <c r="H229" s="54">
        <v>260</v>
      </c>
      <c r="I229" s="61">
        <v>2</v>
      </c>
      <c r="J229" s="61">
        <v>2</v>
      </c>
      <c r="K229" s="54">
        <v>130</v>
      </c>
      <c r="L229" s="54">
        <v>260</v>
      </c>
    </row>
    <row r="230" spans="1:12">
      <c r="A230" s="33"/>
      <c r="B230" s="34">
        <v>213</v>
      </c>
      <c r="C230" s="60" t="s">
        <v>443</v>
      </c>
      <c r="D230" s="25" t="s">
        <v>444</v>
      </c>
      <c r="E230" s="54">
        <v>144</v>
      </c>
      <c r="F230" s="54">
        <v>288</v>
      </c>
      <c r="G230" s="54">
        <v>144</v>
      </c>
      <c r="H230" s="54">
        <v>288</v>
      </c>
      <c r="I230" s="61">
        <v>45</v>
      </c>
      <c r="J230" s="61">
        <v>90</v>
      </c>
      <c r="K230" s="54">
        <v>144</v>
      </c>
      <c r="L230" s="54">
        <v>288</v>
      </c>
    </row>
    <row r="231" spans="1:12">
      <c r="A231" s="33"/>
      <c r="B231" s="25">
        <v>214</v>
      </c>
      <c r="C231" s="60" t="s">
        <v>445</v>
      </c>
      <c r="D231" s="25" t="s">
        <v>446</v>
      </c>
      <c r="E231" s="54">
        <v>240</v>
      </c>
      <c r="F231" s="54">
        <v>480</v>
      </c>
      <c r="G231" s="54">
        <v>240</v>
      </c>
      <c r="H231" s="54">
        <v>480</v>
      </c>
      <c r="I231" s="61">
        <v>47</v>
      </c>
      <c r="J231" s="61">
        <v>94</v>
      </c>
      <c r="K231" s="54">
        <v>240</v>
      </c>
      <c r="L231" s="54">
        <v>480</v>
      </c>
    </row>
    <row r="232" spans="1:12">
      <c r="A232" s="33"/>
      <c r="B232" s="34">
        <v>215</v>
      </c>
      <c r="C232" s="60" t="s">
        <v>447</v>
      </c>
      <c r="D232" s="25" t="s">
        <v>448</v>
      </c>
      <c r="E232" s="54">
        <v>144</v>
      </c>
      <c r="F232" s="54">
        <v>288</v>
      </c>
      <c r="G232" s="54">
        <v>144</v>
      </c>
      <c r="H232" s="54">
        <v>288</v>
      </c>
      <c r="I232" s="61">
        <v>13</v>
      </c>
      <c r="J232" s="61">
        <v>13</v>
      </c>
      <c r="K232" s="54">
        <v>60</v>
      </c>
      <c r="L232" s="54">
        <v>60</v>
      </c>
    </row>
    <row r="233" spans="1:12">
      <c r="A233" s="33"/>
      <c r="B233" s="34">
        <v>216</v>
      </c>
      <c r="C233" s="62" t="s">
        <v>449</v>
      </c>
      <c r="D233" s="46" t="s">
        <v>450</v>
      </c>
      <c r="E233" s="59">
        <v>10</v>
      </c>
      <c r="F233" s="59">
        <v>20</v>
      </c>
      <c r="G233" s="59">
        <v>10</v>
      </c>
      <c r="H233" s="59">
        <v>20</v>
      </c>
      <c r="I233" s="61">
        <v>0</v>
      </c>
      <c r="J233" s="61">
        <v>0</v>
      </c>
      <c r="K233" s="59">
        <v>0</v>
      </c>
      <c r="L233" s="59">
        <v>0</v>
      </c>
    </row>
    <row r="234" spans="1:12">
      <c r="A234" s="33"/>
      <c r="B234" s="25">
        <v>217</v>
      </c>
      <c r="C234" s="24" t="s">
        <v>451</v>
      </c>
      <c r="D234" s="25" t="s">
        <v>452</v>
      </c>
      <c r="E234" s="54">
        <v>53000</v>
      </c>
      <c r="F234" s="54">
        <v>53000</v>
      </c>
      <c r="G234" s="54">
        <v>53000</v>
      </c>
      <c r="H234" s="54">
        <v>53000</v>
      </c>
      <c r="I234" s="61">
        <f>14628+44</f>
        <v>14672</v>
      </c>
      <c r="J234" s="61">
        <v>14672</v>
      </c>
      <c r="K234" s="54">
        <v>58700</v>
      </c>
      <c r="L234" s="54">
        <v>58700</v>
      </c>
    </row>
    <row r="235" spans="1:12">
      <c r="A235" s="33"/>
      <c r="B235" s="34">
        <v>218</v>
      </c>
      <c r="C235" s="24" t="s">
        <v>453</v>
      </c>
      <c r="D235" s="25" t="s">
        <v>454</v>
      </c>
      <c r="E235" s="54">
        <v>36</v>
      </c>
      <c r="F235" s="54">
        <v>72</v>
      </c>
      <c r="G235" s="54">
        <v>36</v>
      </c>
      <c r="H235" s="54">
        <v>72</v>
      </c>
      <c r="I235" s="61">
        <v>3</v>
      </c>
      <c r="J235" s="61">
        <v>6</v>
      </c>
      <c r="K235" s="54">
        <v>36</v>
      </c>
      <c r="L235" s="54">
        <v>72</v>
      </c>
    </row>
    <row r="236" spans="1:12">
      <c r="A236" s="33"/>
      <c r="B236" s="34">
        <v>219</v>
      </c>
      <c r="C236" s="24" t="s">
        <v>455</v>
      </c>
      <c r="D236" s="25" t="s">
        <v>456</v>
      </c>
      <c r="E236" s="54">
        <v>36</v>
      </c>
      <c r="F236" s="54">
        <v>72</v>
      </c>
      <c r="G236" s="54">
        <v>36</v>
      </c>
      <c r="H236" s="54">
        <v>72</v>
      </c>
      <c r="I236" s="61">
        <v>21</v>
      </c>
      <c r="J236" s="61">
        <v>21</v>
      </c>
      <c r="K236" s="54">
        <v>36</v>
      </c>
      <c r="L236" s="54">
        <v>72</v>
      </c>
    </row>
    <row r="237" spans="1:12">
      <c r="A237" s="33"/>
      <c r="B237" s="25">
        <v>220</v>
      </c>
      <c r="C237" s="63" t="s">
        <v>457</v>
      </c>
      <c r="D237" s="46" t="s">
        <v>458</v>
      </c>
      <c r="E237" s="59">
        <v>72</v>
      </c>
      <c r="F237" s="59">
        <v>144</v>
      </c>
      <c r="G237" s="59">
        <v>72</v>
      </c>
      <c r="H237" s="59">
        <v>144</v>
      </c>
      <c r="I237" s="61">
        <v>135</v>
      </c>
      <c r="J237" s="61">
        <v>143</v>
      </c>
      <c r="K237" s="59">
        <v>72</v>
      </c>
      <c r="L237" s="59">
        <v>144</v>
      </c>
    </row>
    <row r="238" spans="1:12">
      <c r="A238" s="33"/>
      <c r="B238" s="34">
        <v>221</v>
      </c>
      <c r="C238" s="24" t="s">
        <v>459</v>
      </c>
      <c r="D238" s="25" t="s">
        <v>460</v>
      </c>
      <c r="E238" s="54">
        <v>808</v>
      </c>
      <c r="F238" s="59">
        <v>0</v>
      </c>
      <c r="G238" s="54">
        <v>808</v>
      </c>
      <c r="H238" s="59">
        <v>0</v>
      </c>
      <c r="I238" s="61">
        <v>202</v>
      </c>
      <c r="J238" s="61">
        <v>0</v>
      </c>
      <c r="K238" s="54">
        <v>808</v>
      </c>
      <c r="L238" s="59">
        <v>0</v>
      </c>
    </row>
    <row r="239" spans="1:12">
      <c r="A239" s="33"/>
      <c r="B239" s="34">
        <v>222</v>
      </c>
      <c r="C239" s="64" t="s">
        <v>461</v>
      </c>
      <c r="D239" s="25" t="s">
        <v>462</v>
      </c>
      <c r="E239" s="54">
        <v>744</v>
      </c>
      <c r="F239" s="54">
        <v>1488</v>
      </c>
      <c r="G239" s="54">
        <v>744</v>
      </c>
      <c r="H239" s="54">
        <v>1488</v>
      </c>
      <c r="I239" s="61">
        <v>86</v>
      </c>
      <c r="J239" s="61">
        <v>96</v>
      </c>
      <c r="K239" s="54">
        <v>360</v>
      </c>
      <c r="L239" s="54">
        <v>720</v>
      </c>
    </row>
    <row r="240" spans="1:12" ht="31.5">
      <c r="A240" s="33"/>
      <c r="B240" s="25">
        <v>223</v>
      </c>
      <c r="C240" s="65" t="s">
        <v>463</v>
      </c>
      <c r="D240" s="25" t="s">
        <v>464</v>
      </c>
      <c r="E240" s="54">
        <v>420</v>
      </c>
      <c r="F240" s="54">
        <v>840</v>
      </c>
      <c r="G240" s="54">
        <v>420</v>
      </c>
      <c r="H240" s="54">
        <v>840</v>
      </c>
      <c r="I240" s="61">
        <v>61</v>
      </c>
      <c r="J240" s="61">
        <v>64</v>
      </c>
      <c r="K240" s="54">
        <v>420</v>
      </c>
      <c r="L240" s="54">
        <v>840</v>
      </c>
    </row>
    <row r="241" spans="1:12">
      <c r="A241" s="33"/>
      <c r="B241" s="34">
        <v>224</v>
      </c>
      <c r="C241" s="66" t="s">
        <v>465</v>
      </c>
      <c r="D241" s="25" t="s">
        <v>466</v>
      </c>
      <c r="E241" s="54">
        <v>750</v>
      </c>
      <c r="F241" s="59">
        <v>840</v>
      </c>
      <c r="G241" s="54">
        <v>750</v>
      </c>
      <c r="H241" s="59">
        <v>840</v>
      </c>
      <c r="I241" s="61">
        <v>27</v>
      </c>
      <c r="J241" s="61">
        <v>42</v>
      </c>
      <c r="K241" s="54">
        <v>200</v>
      </c>
      <c r="L241" s="59">
        <v>400</v>
      </c>
    </row>
    <row r="242" spans="1:12">
      <c r="A242" s="33"/>
      <c r="B242" s="34">
        <v>225</v>
      </c>
      <c r="C242" s="63" t="s">
        <v>467</v>
      </c>
      <c r="D242" s="46" t="s">
        <v>468</v>
      </c>
      <c r="E242" s="34">
        <v>53</v>
      </c>
      <c r="F242" s="25">
        <v>0</v>
      </c>
      <c r="G242" s="46">
        <v>0</v>
      </c>
      <c r="H242" s="25">
        <v>0</v>
      </c>
      <c r="I242" s="67">
        <v>2</v>
      </c>
      <c r="J242" s="67">
        <v>0</v>
      </c>
      <c r="K242" s="34">
        <v>0</v>
      </c>
      <c r="L242" s="25">
        <v>0</v>
      </c>
    </row>
    <row r="243" spans="1:12">
      <c r="A243" s="33"/>
      <c r="B243" s="33"/>
      <c r="C243" s="24"/>
      <c r="D243" s="24"/>
      <c r="E243" s="24"/>
      <c r="F243" s="24"/>
      <c r="G243" s="25"/>
      <c r="H243" s="46"/>
      <c r="I243" s="67"/>
      <c r="J243" s="67"/>
      <c r="K243" s="25"/>
      <c r="L243" s="46"/>
    </row>
    <row r="244" spans="1:12">
      <c r="A244" s="33"/>
      <c r="B244" s="33"/>
      <c r="C244" s="24"/>
      <c r="D244" s="24"/>
      <c r="E244" s="24"/>
      <c r="F244" s="24"/>
      <c r="G244" s="25"/>
      <c r="H244" s="46"/>
      <c r="I244" s="67"/>
      <c r="J244" s="67"/>
      <c r="K244" s="25"/>
      <c r="L244" s="46"/>
    </row>
    <row r="245" spans="1:12">
      <c r="A245" s="33"/>
      <c r="B245" s="33"/>
      <c r="C245" s="24"/>
      <c r="D245" s="24"/>
      <c r="E245" s="24"/>
      <c r="F245" s="24"/>
      <c r="G245" s="25"/>
      <c r="H245" s="46"/>
      <c r="I245" s="67"/>
      <c r="J245" s="67"/>
      <c r="K245" s="25"/>
      <c r="L245" s="46"/>
    </row>
    <row r="246" spans="1:12">
      <c r="A246" s="33"/>
      <c r="B246" s="33"/>
      <c r="C246" s="24"/>
      <c r="D246" s="24"/>
      <c r="E246" s="24"/>
      <c r="F246" s="24"/>
      <c r="G246" s="25"/>
      <c r="H246" s="46"/>
      <c r="I246" s="67"/>
      <c r="J246" s="67"/>
      <c r="K246" s="25"/>
      <c r="L246" s="46"/>
    </row>
    <row r="247" spans="1:12" ht="16.5" thickBot="1">
      <c r="A247" s="24">
        <v>180</v>
      </c>
      <c r="B247" s="68"/>
      <c r="C247" s="68"/>
      <c r="D247" s="69"/>
      <c r="E247" s="69"/>
      <c r="F247" s="69"/>
      <c r="G247" s="70"/>
      <c r="H247" s="71"/>
      <c r="I247" s="71"/>
      <c r="J247" s="71"/>
      <c r="K247" s="70"/>
      <c r="L247" s="71"/>
    </row>
    <row r="248" spans="1:12">
      <c r="A248" s="12"/>
      <c r="B248" s="12"/>
      <c r="C248" s="72"/>
      <c r="D248" s="73"/>
      <c r="E248" s="73"/>
      <c r="F248" s="73"/>
      <c r="G248" s="74"/>
      <c r="H248" s="74"/>
      <c r="I248" s="74"/>
      <c r="J248" s="74"/>
      <c r="K248" s="74"/>
      <c r="L248" s="74"/>
    </row>
    <row r="249" spans="1:12">
      <c r="G249" s="75"/>
      <c r="H249" s="75"/>
      <c r="I249" s="75"/>
      <c r="J249" s="75"/>
      <c r="K249" s="75"/>
      <c r="L249" s="75"/>
    </row>
    <row r="250" spans="1:12">
      <c r="C250" s="2" t="s">
        <v>469</v>
      </c>
      <c r="J250" s="2" t="s">
        <v>470</v>
      </c>
    </row>
    <row r="255" spans="1:12">
      <c r="C255" s="2" t="s">
        <v>471</v>
      </c>
    </row>
  </sheetData>
  <mergeCells count="14">
    <mergeCell ref="A4:A6"/>
    <mergeCell ref="B4:B6"/>
    <mergeCell ref="C4:C6"/>
    <mergeCell ref="D4:D6"/>
    <mergeCell ref="E4:F5"/>
    <mergeCell ref="E7:F7"/>
    <mergeCell ref="G7:H7"/>
    <mergeCell ref="I7:J7"/>
    <mergeCell ref="K7:L7"/>
    <mergeCell ref="B1:L1"/>
    <mergeCell ref="B2:L2"/>
    <mergeCell ref="G4:H5"/>
    <mergeCell ref="I4:J5"/>
    <mergeCell ref="K4:L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условия</vt:lpstr>
      <vt:lpstr>договора </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Bazarnaya</dc:creator>
  <cp:lastModifiedBy>OOO DVK</cp:lastModifiedBy>
  <cp:lastPrinted>2010-09-07T03:10:56Z</cp:lastPrinted>
  <dcterms:created xsi:type="dcterms:W3CDTF">2010-05-25T03:00:19Z</dcterms:created>
  <dcterms:modified xsi:type="dcterms:W3CDTF">2012-03-21T08:27:59Z</dcterms:modified>
</cp:coreProperties>
</file>