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843" yWindow="-179" windowWidth="18843" windowHeight="11810" firstSheet="3" activeTab="5"/>
  </bookViews>
  <sheets>
    <sheet name="Приложение 5" sheetId="3" r:id="rId1"/>
    <sheet name="Приложение №6 к концепции" sheetId="17" r:id="rId2"/>
    <sheet name="Приложение № 8 к концепции" sheetId="10" r:id="rId3"/>
    <sheet name="приложение 8 а" sheetId="19" r:id="rId4"/>
    <sheet name="Приложение № 9 к концепции (2)" sheetId="18" r:id="rId5"/>
    <sheet name="Прил.10 " sheetId="26" r:id="rId6"/>
    <sheet name="Приложение 7" sheetId="7" r:id="rId7"/>
    <sheet name="Лист1" sheetId="21" r:id="rId8"/>
  </sheets>
  <definedNames>
    <definedName name="_xlnm.Print_Titles" localSheetId="5">'Прил.10 '!$3:$4</definedName>
    <definedName name="_xlnm.Print_Titles" localSheetId="6">'Приложение 7'!$3:$5</definedName>
    <definedName name="_xlnm.Print_Titles" localSheetId="2">'Приложение № 8 к концепции'!$3:$5</definedName>
    <definedName name="_xlnm.Print_Titles" localSheetId="4">'Приложение № 9 к концепции (2)'!$3:$5</definedName>
    <definedName name="_xlnm.Print_Titles" localSheetId="1">'Приложение №6 к концепции'!$3:$6</definedName>
    <definedName name="_xlnm.Print_Area" localSheetId="5">'Прил.10 '!$A$1:$L$39</definedName>
    <definedName name="_xlnm.Print_Area" localSheetId="0">'Приложение 5'!$A$1:$S$33</definedName>
    <definedName name="_xlnm.Print_Area" localSheetId="6">'Приложение 7'!$A$1:$J$62</definedName>
    <definedName name="_xlnm.Print_Area" localSheetId="3">'приложение 8 а'!$A$1:$H$25</definedName>
    <definedName name="_xlnm.Print_Area" localSheetId="2">'Приложение № 8 к концепции'!$A$1:$O$41</definedName>
    <definedName name="_xlnm.Print_Area" localSheetId="4">'Приложение № 9 к концепции (2)'!$A$1:$O$27</definedName>
    <definedName name="_xlnm.Print_Area" localSheetId="1">'Приложение №6 к концепции'!$A$1:$Q$85</definedName>
  </definedNames>
  <calcPr calcId="114210" fullCalcOnLoad="1"/>
</workbook>
</file>

<file path=xl/calcChain.xml><?xml version="1.0" encoding="utf-8"?>
<calcChain xmlns="http://schemas.openxmlformats.org/spreadsheetml/2006/main">
  <c r="E62" i="7"/>
  <c r="F62"/>
  <c r="G62"/>
  <c r="H62"/>
  <c r="D62"/>
  <c r="J7" i="17"/>
  <c r="E7"/>
  <c r="F7"/>
  <c r="G7"/>
  <c r="H7"/>
  <c r="I7"/>
  <c r="N7"/>
  <c r="Q7"/>
  <c r="C27" i="18"/>
  <c r="F8" i="17"/>
  <c r="D47" i="7"/>
  <c r="E47"/>
  <c r="F47"/>
  <c r="G47"/>
  <c r="H47"/>
  <c r="C47"/>
  <c r="D17"/>
  <c r="D15"/>
  <c r="D18"/>
  <c r="D19"/>
  <c r="D20"/>
  <c r="D12"/>
  <c r="D13"/>
  <c r="D11"/>
  <c r="D9"/>
  <c r="D10"/>
  <c r="D8"/>
  <c r="D7"/>
  <c r="E59"/>
  <c r="F59"/>
  <c r="G59"/>
  <c r="H59"/>
  <c r="H66"/>
  <c r="C21"/>
  <c r="C30"/>
  <c r="C25" i="19"/>
  <c r="D60" i="7"/>
  <c r="K20" i="10"/>
  <c r="J41"/>
  <c r="D35"/>
  <c r="E66" i="7"/>
  <c r="F32"/>
  <c r="D29"/>
  <c r="D26"/>
  <c r="D27"/>
  <c r="D28"/>
  <c r="D25"/>
  <c r="E21"/>
  <c r="F21"/>
  <c r="F30"/>
  <c r="G21"/>
  <c r="G30"/>
  <c r="H21"/>
  <c r="H30"/>
  <c r="J55"/>
  <c r="H25" i="19"/>
  <c r="K25"/>
  <c r="F27" i="18"/>
  <c r="G27"/>
  <c r="H27"/>
  <c r="I27"/>
  <c r="J27"/>
  <c r="K27"/>
  <c r="L27"/>
  <c r="M27"/>
  <c r="N27"/>
  <c r="E27"/>
  <c r="D8" i="10"/>
  <c r="D9"/>
  <c r="D10"/>
  <c r="D11"/>
  <c r="D12"/>
  <c r="D13"/>
  <c r="D15"/>
  <c r="D17"/>
  <c r="D21"/>
  <c r="D25"/>
  <c r="D26"/>
  <c r="D30"/>
  <c r="D31"/>
  <c r="D33"/>
  <c r="D34"/>
  <c r="G66" i="7"/>
  <c r="N37" i="10"/>
  <c r="E32"/>
  <c r="F32"/>
  <c r="G32"/>
  <c r="D32"/>
  <c r="H32"/>
  <c r="I32"/>
  <c r="J32"/>
  <c r="K32"/>
  <c r="L32"/>
  <c r="M32"/>
  <c r="N32"/>
  <c r="C32"/>
  <c r="E20"/>
  <c r="E41"/>
  <c r="F20"/>
  <c r="F41"/>
  <c r="G20"/>
  <c r="G41"/>
  <c r="I20"/>
  <c r="I41"/>
  <c r="L20"/>
  <c r="L41"/>
  <c r="M20"/>
  <c r="M41"/>
  <c r="C20"/>
  <c r="E24"/>
  <c r="H24"/>
  <c r="H41"/>
  <c r="I24"/>
  <c r="J24"/>
  <c r="K24"/>
  <c r="K41"/>
  <c r="L24"/>
  <c r="M24"/>
  <c r="E37"/>
  <c r="F37"/>
  <c r="G37"/>
  <c r="H37"/>
  <c r="I37"/>
  <c r="M37"/>
  <c r="P82" i="17"/>
  <c r="O82"/>
  <c r="N82"/>
  <c r="M82"/>
  <c r="L82"/>
  <c r="K82"/>
  <c r="J82"/>
  <c r="I82"/>
  <c r="H82"/>
  <c r="G82"/>
  <c r="F82"/>
  <c r="E82"/>
  <c r="D82"/>
  <c r="Q79"/>
  <c r="P79"/>
  <c r="O79"/>
  <c r="N79"/>
  <c r="M79"/>
  <c r="L79"/>
  <c r="K79"/>
  <c r="J79"/>
  <c r="I79"/>
  <c r="H79"/>
  <c r="G79"/>
  <c r="F79"/>
  <c r="E79"/>
  <c r="D79"/>
  <c r="P76"/>
  <c r="O76"/>
  <c r="N76"/>
  <c r="M76"/>
  <c r="L76"/>
  <c r="K76"/>
  <c r="J76"/>
  <c r="I76"/>
  <c r="H76"/>
  <c r="G76"/>
  <c r="F76"/>
  <c r="E76"/>
  <c r="D76"/>
  <c r="Q74"/>
  <c r="P74"/>
  <c r="O74"/>
  <c r="N74"/>
  <c r="M74"/>
  <c r="L74"/>
  <c r="K74"/>
  <c r="J74"/>
  <c r="I74"/>
  <c r="H74"/>
  <c r="G74"/>
  <c r="F74"/>
  <c r="E74"/>
  <c r="D74"/>
  <c r="P72"/>
  <c r="O72"/>
  <c r="N72"/>
  <c r="M72"/>
  <c r="L72"/>
  <c r="K72"/>
  <c r="J72"/>
  <c r="I72"/>
  <c r="H72"/>
  <c r="G72"/>
  <c r="F72"/>
  <c r="E72"/>
  <c r="D72"/>
  <c r="F71"/>
  <c r="D71"/>
  <c r="F70"/>
  <c r="D70"/>
  <c r="F69"/>
  <c r="D69"/>
  <c r="F68"/>
  <c r="D68"/>
  <c r="F67"/>
  <c r="D67"/>
  <c r="F66"/>
  <c r="D66"/>
  <c r="F65"/>
  <c r="D65"/>
  <c r="F63"/>
  <c r="D63"/>
  <c r="F62"/>
  <c r="D62"/>
  <c r="F61"/>
  <c r="D61"/>
  <c r="F60"/>
  <c r="D60"/>
  <c r="P59"/>
  <c r="O59"/>
  <c r="N59"/>
  <c r="M59"/>
  <c r="L59"/>
  <c r="K59"/>
  <c r="J59"/>
  <c r="I59"/>
  <c r="F59"/>
  <c r="H59"/>
  <c r="G59"/>
  <c r="D59"/>
  <c r="Q56"/>
  <c r="P56"/>
  <c r="O56"/>
  <c r="N56"/>
  <c r="M56"/>
  <c r="L56"/>
  <c r="K56"/>
  <c r="J56"/>
  <c r="I56"/>
  <c r="H56"/>
  <c r="G56"/>
  <c r="F56"/>
  <c r="E56"/>
  <c r="D56"/>
  <c r="Q54"/>
  <c r="P54"/>
  <c r="O54"/>
  <c r="N54"/>
  <c r="M54"/>
  <c r="L54"/>
  <c r="K54"/>
  <c r="J54"/>
  <c r="I54"/>
  <c r="H54"/>
  <c r="G54"/>
  <c r="F54"/>
  <c r="E54"/>
  <c r="D54"/>
  <c r="P51"/>
  <c r="O51"/>
  <c r="L51"/>
  <c r="K51"/>
  <c r="J51"/>
  <c r="I51"/>
  <c r="H51"/>
  <c r="G51"/>
  <c r="E51"/>
  <c r="D51"/>
  <c r="Q49"/>
  <c r="P49"/>
  <c r="O49"/>
  <c r="N49"/>
  <c r="M49"/>
  <c r="L49"/>
  <c r="K49"/>
  <c r="J49"/>
  <c r="I49"/>
  <c r="H49"/>
  <c r="G49"/>
  <c r="F49"/>
  <c r="E49"/>
  <c r="D49"/>
  <c r="Q46"/>
  <c r="P46"/>
  <c r="O46"/>
  <c r="N46"/>
  <c r="M46"/>
  <c r="L46"/>
  <c r="K46"/>
  <c r="J46"/>
  <c r="I46"/>
  <c r="H46"/>
  <c r="G46"/>
  <c r="F46"/>
  <c r="E46"/>
  <c r="D46"/>
  <c r="Q42"/>
  <c r="P42"/>
  <c r="O42"/>
  <c r="N42"/>
  <c r="M42"/>
  <c r="L42"/>
  <c r="K42"/>
  <c r="J42"/>
  <c r="I42"/>
  <c r="H42"/>
  <c r="G42"/>
  <c r="F42"/>
  <c r="E42"/>
  <c r="D42"/>
  <c r="Q40"/>
  <c r="P40"/>
  <c r="O40"/>
  <c r="N40"/>
  <c r="M40"/>
  <c r="L40"/>
  <c r="K40"/>
  <c r="J40"/>
  <c r="I40"/>
  <c r="H40"/>
  <c r="G40"/>
  <c r="F40"/>
  <c r="E40"/>
  <c r="D40"/>
  <c r="P38"/>
  <c r="O38"/>
  <c r="N38"/>
  <c r="M38"/>
  <c r="L38"/>
  <c r="K38"/>
  <c r="J38"/>
  <c r="I38"/>
  <c r="H38"/>
  <c r="G38"/>
  <c r="F38"/>
  <c r="E38"/>
  <c r="D38"/>
  <c r="P36"/>
  <c r="O36"/>
  <c r="N36"/>
  <c r="M36"/>
  <c r="L36"/>
  <c r="K36"/>
  <c r="J36"/>
  <c r="I36"/>
  <c r="H36"/>
  <c r="G36"/>
  <c r="F36"/>
  <c r="E36"/>
  <c r="D36"/>
  <c r="Q33"/>
  <c r="P33"/>
  <c r="O33"/>
  <c r="N33"/>
  <c r="M33"/>
  <c r="L33"/>
  <c r="K33"/>
  <c r="J33"/>
  <c r="I33"/>
  <c r="H33"/>
  <c r="G33"/>
  <c r="F33"/>
  <c r="E33"/>
  <c r="D33"/>
  <c r="P30"/>
  <c r="O30"/>
  <c r="N30"/>
  <c r="M30"/>
  <c r="L30"/>
  <c r="K30"/>
  <c r="J30"/>
  <c r="I30"/>
  <c r="H30"/>
  <c r="G30"/>
  <c r="F30"/>
  <c r="E30"/>
  <c r="D30"/>
  <c r="Q28"/>
  <c r="P28"/>
  <c r="O28"/>
  <c r="N28"/>
  <c r="M28"/>
  <c r="L28"/>
  <c r="K28"/>
  <c r="J28"/>
  <c r="I28"/>
  <c r="H28"/>
  <c r="G28"/>
  <c r="F28"/>
  <c r="E28"/>
  <c r="D28"/>
  <c r="Q23"/>
  <c r="P23"/>
  <c r="O23"/>
  <c r="N23"/>
  <c r="M23"/>
  <c r="L23"/>
  <c r="K23"/>
  <c r="J23"/>
  <c r="I23"/>
  <c r="H23"/>
  <c r="G23"/>
  <c r="F23"/>
  <c r="E23"/>
  <c r="D23"/>
  <c r="Q20"/>
  <c r="P20"/>
  <c r="O20"/>
  <c r="N20"/>
  <c r="M20"/>
  <c r="L20"/>
  <c r="K20"/>
  <c r="J20"/>
  <c r="I20"/>
  <c r="H20"/>
  <c r="G20"/>
  <c r="F20"/>
  <c r="E20"/>
  <c r="D20"/>
  <c r="Q18"/>
  <c r="P18"/>
  <c r="O18"/>
  <c r="N18"/>
  <c r="M18"/>
  <c r="L18"/>
  <c r="K18"/>
  <c r="J18"/>
  <c r="I18"/>
  <c r="H18"/>
  <c r="G18"/>
  <c r="F18"/>
  <c r="E18"/>
  <c r="D18"/>
  <c r="P16"/>
  <c r="O16"/>
  <c r="N16"/>
  <c r="M16"/>
  <c r="L16"/>
  <c r="K16"/>
  <c r="J16"/>
  <c r="I16"/>
  <c r="H16"/>
  <c r="G16"/>
  <c r="F16"/>
  <c r="E16"/>
  <c r="D16"/>
  <c r="P12"/>
  <c r="O12"/>
  <c r="N12"/>
  <c r="M12"/>
  <c r="L12"/>
  <c r="K12"/>
  <c r="J12"/>
  <c r="I12"/>
  <c r="H12"/>
  <c r="G12"/>
  <c r="F12"/>
  <c r="E12"/>
  <c r="D12"/>
  <c r="P10"/>
  <c r="O10"/>
  <c r="N10"/>
  <c r="M10"/>
  <c r="L10"/>
  <c r="K10"/>
  <c r="J10"/>
  <c r="I10"/>
  <c r="H10"/>
  <c r="G10"/>
  <c r="F10"/>
  <c r="E10"/>
  <c r="D10"/>
  <c r="P8"/>
  <c r="O8"/>
  <c r="N8"/>
  <c r="M8"/>
  <c r="L8"/>
  <c r="K8"/>
  <c r="J8"/>
  <c r="I8"/>
  <c r="H8"/>
  <c r="G8"/>
  <c r="E8"/>
  <c r="D8"/>
  <c r="D24" i="10"/>
  <c r="D37" i="7"/>
  <c r="D50"/>
  <c r="E50"/>
  <c r="F16"/>
  <c r="F50"/>
  <c r="G16"/>
  <c r="G50"/>
  <c r="D22"/>
  <c r="D24"/>
  <c r="D7" i="10"/>
  <c r="C24"/>
  <c r="C41"/>
  <c r="C37"/>
  <c r="D52" i="7"/>
  <c r="E52"/>
  <c r="F52"/>
  <c r="G52"/>
  <c r="D16"/>
  <c r="D21"/>
  <c r="E30"/>
  <c r="E48"/>
  <c r="D30"/>
  <c r="D48"/>
  <c r="D59"/>
  <c r="H48"/>
  <c r="F48"/>
  <c r="C48"/>
  <c r="G48"/>
  <c r="D66"/>
  <c r="G65"/>
  <c r="E65"/>
  <c r="F65"/>
  <c r="H65"/>
  <c r="F66"/>
  <c r="D41" i="10"/>
  <c r="D20"/>
  <c r="D65" i="7"/>
  <c r="E55"/>
  <c r="G55"/>
  <c r="D55"/>
  <c r="F55"/>
</calcChain>
</file>

<file path=xl/sharedStrings.xml><?xml version="1.0" encoding="utf-8"?>
<sst xmlns="http://schemas.openxmlformats.org/spreadsheetml/2006/main" count="488" uniqueCount="415">
  <si>
    <t>Внедрение установок по очистке и обеззараживанию воды</t>
  </si>
  <si>
    <t>в том числе по годам</t>
  </si>
  <si>
    <t>ед.</t>
  </si>
  <si>
    <t xml:space="preserve"> Абанский район</t>
  </si>
  <si>
    <t>п.Абан</t>
  </si>
  <si>
    <t xml:space="preserve"> Ачинский  район</t>
  </si>
  <si>
    <t>Балахтинский район</t>
  </si>
  <si>
    <t xml:space="preserve">Березовский район </t>
  </si>
  <si>
    <t xml:space="preserve"> Енисейский  район</t>
  </si>
  <si>
    <t>Ермаковский район</t>
  </si>
  <si>
    <t>с.Семенниково</t>
  </si>
  <si>
    <t xml:space="preserve"> Канский район</t>
  </si>
  <si>
    <t>с. Георгиевка</t>
  </si>
  <si>
    <t>п.Красный Маяк</t>
  </si>
  <si>
    <t xml:space="preserve"> Краснотуранский  район</t>
  </si>
  <si>
    <t xml:space="preserve"> Мотыгинский район</t>
  </si>
  <si>
    <t>Нижнеингашский район</t>
  </si>
  <si>
    <t xml:space="preserve"> Пировский район</t>
  </si>
  <si>
    <t xml:space="preserve"> Рыбинский район</t>
  </si>
  <si>
    <t xml:space="preserve"> Сухобузимский район</t>
  </si>
  <si>
    <t xml:space="preserve"> Уярский район</t>
  </si>
  <si>
    <t xml:space="preserve"> Шушенский район</t>
  </si>
  <si>
    <t xml:space="preserve">Итого: </t>
  </si>
  <si>
    <t>Тюхтетский район</t>
  </si>
  <si>
    <t>с.Тюхтет</t>
  </si>
  <si>
    <t>Нижняя Пойма</t>
  </si>
  <si>
    <t>Нижний Ингаш</t>
  </si>
  <si>
    <t>п.Шапкино</t>
  </si>
  <si>
    <t>водопроводных сетей</t>
  </si>
  <si>
    <t xml:space="preserve">канализационных сетей </t>
  </si>
  <si>
    <t>п.Толстихино</t>
  </si>
  <si>
    <t>ВСЕГО:</t>
  </si>
  <si>
    <t>тыс.руб.</t>
  </si>
  <si>
    <t xml:space="preserve">Строительство и реконструкция систем водоснабжения, в т.ч. водопроводных сетей </t>
  </si>
  <si>
    <t>Строительство и реконструкция систем водоотведения, в т.ч. канализационных сетей</t>
  </si>
  <si>
    <t>Мотыгинский район</t>
  </si>
  <si>
    <t>п.Раздолинск</t>
  </si>
  <si>
    <t xml:space="preserve">п.Нижний Ингаш </t>
  </si>
  <si>
    <t>п.Нижняя Пойма</t>
  </si>
  <si>
    <t>Эвенкийский муниципальный район</t>
  </si>
  <si>
    <t>п. Тура</t>
  </si>
  <si>
    <t>с.Ванавара</t>
  </si>
  <si>
    <t>с. Байкит</t>
  </si>
  <si>
    <t>п. Ессей</t>
  </si>
  <si>
    <t>Енисейский район</t>
  </si>
  <si>
    <t>Емельяновский район</t>
  </si>
  <si>
    <t>д.Тюльково</t>
  </si>
  <si>
    <t>п.Приморск</t>
  </si>
  <si>
    <t>г.Бородино</t>
  </si>
  <si>
    <t>Перечень поселений с неблагопрятным состоянием источников питьевого водоснабжения, а так же поселений, где водоснабжения обеспечивается привозной водой , в которых планируется выполнить мероприятия по поиску, оценке и утверждению запасов подземных вод</t>
  </si>
  <si>
    <t xml:space="preserve">
п. Тарутино 
</t>
  </si>
  <si>
    <t>п.Верхнепашино</t>
  </si>
  <si>
    <t xml:space="preserve">п.Партизанск 
</t>
  </si>
  <si>
    <t>п.Зарничный</t>
  </si>
  <si>
    <t xml:space="preserve">с.Пировское </t>
  </si>
  <si>
    <t>с.Дзержинское</t>
  </si>
  <si>
    <t xml:space="preserve"> </t>
  </si>
  <si>
    <t xml:space="preserve">Перечень поселений, в которых приоритетно предлагается реализация  мероприятий  по строительству и реконструкции систем водоснабжения и водоотведения на территории муниципальных образований края </t>
  </si>
  <si>
    <t>Наименование 
территорий</t>
  </si>
  <si>
    <t>г. Боготол</t>
  </si>
  <si>
    <t>г. Бородино</t>
  </si>
  <si>
    <t xml:space="preserve">Кол-во,
ед.  </t>
  </si>
  <si>
    <t>п.Емельяново, Емельяновский район</t>
  </si>
  <si>
    <t>с.Пировское, Пировский район</t>
  </si>
  <si>
    <t>п.Нижний Ингаш, Нижнеингашский район</t>
  </si>
  <si>
    <t xml:space="preserve">Итого по п.1 и 2: </t>
  </si>
  <si>
    <t>3. Строительство и реконструкция водопроводных и канализационных сетей</t>
  </si>
  <si>
    <t>Мощ-сть,
тыс. м3/сут                    км</t>
  </si>
  <si>
    <t xml:space="preserve">№
п.п </t>
  </si>
  <si>
    <t>Сумма, 
 тыс.руб.</t>
  </si>
  <si>
    <t>Начальник отдела</t>
  </si>
  <si>
    <t>Л.А. Рогозина</t>
  </si>
  <si>
    <t xml:space="preserve">Мощ-сть,
тыс. м3/сут  </t>
  </si>
  <si>
    <t xml:space="preserve">Поиск, оценка и утверждение запасов подземных вод, в населенных пунктах, с неблагоприятным состоянием источников питьевого водоснабжения, а также в поселения, где водоснабжение обеспечивается привозной водой
</t>
  </si>
  <si>
    <t>Чис-ть 
нас-я, чел.</t>
  </si>
  <si>
    <t xml:space="preserve">
Наименование 
территорий
</t>
  </si>
  <si>
    <t>Бирилюсский район</t>
  </si>
  <si>
    <t>Боготольский район</t>
  </si>
  <si>
    <t>Дзержинский район</t>
  </si>
  <si>
    <t>Чис-ть 
нас-я, 
чел.</t>
  </si>
  <si>
    <t>№</t>
  </si>
  <si>
    <t xml:space="preserve"> Курагинский район</t>
  </si>
  <si>
    <t>п.Курагино</t>
  </si>
  <si>
    <t>п.Краснокаменск</t>
  </si>
  <si>
    <t xml:space="preserve">Вода из существующих водозаборных сооружений(водохранилище р.Канзыба) не отвечает требованиям СанПиН по повышенному содержанию железа, окисляемости, мутности, цветности. , Водоочистная станция попадает в зону обрушения шахтных выработок, необходиы средства не реконструкцию реагентного хозяйства. Кроме того, необходимо строительство нового водовода от станции до поселка, так как существующий водовод залегает на глубине  от 4-15 м под технологической дорогой ООО "Краснокаменский рудник". Суточные потери воды составляют 1,4 тыс м3. </t>
  </si>
  <si>
    <t>Альтернативным источником питьевого водоснабжения является подача воды с бывшего карьера "Западный" в котором качество воды соответствует требованиям СанПиН. Необходимо выполнить бурение 4-х скважин и построить новый водовод протяженность 2,5 км.</t>
  </si>
  <si>
    <t>Существующие водозаборные сооружения не могут обеспечить растущую потребность поселка в питьевой воде. С целью обеспечения населения п.Курагино и ж/д поселка ст. Курагино качественной питьевой водой,и повышения надежности функционирования системы водоснабжения необходимо строительство новых водозаборных сооружений, водоочистного комплекса, внутриплощадочных сетей и устройства зоны сан.охраны. Реализация мероприятия позволит обеспечить питьевой водой население сразу двух поселков, которые на протяжении ряда лет испытывают дефицит питьевой воды</t>
  </si>
  <si>
    <t>с. Троица</t>
  </si>
  <si>
    <t>Превышение в воде содержания ионов железа и общей жесткости</t>
  </si>
  <si>
    <t>Превышение в воде содержания ионов железа и общей жесткости, повышена цветность, мутность</t>
  </si>
  <si>
    <t>Качество воды в существующих водозаборных сооружениях не отвечает требованиям СанПиН по содержанию в воде железа(превышение в 6 раз), запаху, мутности</t>
  </si>
  <si>
    <t>с.Кортуз</t>
  </si>
  <si>
    <t>Качество воды в существующих водозаборных сооружениях не отвечает требованиям СанПиН по мутности, цветности</t>
  </si>
  <si>
    <t xml:space="preserve">Качество воды в существующих водозаборных сооружениях не отвечает требованиям СанПиН по мутности, содержанию железа </t>
  </si>
  <si>
    <t xml:space="preserve">Качество воды в существующих водозаборных сооружениях не отвечает требованиям СанПиН по содержанию железа </t>
  </si>
  <si>
    <t>Качество воды не отвечает требованиям по микробиологическим показателям</t>
  </si>
  <si>
    <t>Курагинский   район</t>
  </si>
  <si>
    <t xml:space="preserve">с.Березовское </t>
  </si>
  <si>
    <t>Имеет место значительное превышение ПДК по содержанию в оде железа и марганца</t>
  </si>
  <si>
    <t>Превышение в воде содержания ионов железа и марганца</t>
  </si>
  <si>
    <t>Примечания</t>
  </si>
  <si>
    <t>примечания</t>
  </si>
  <si>
    <t>Водообеспечение потребителей осуществляется привозной водой.</t>
  </si>
  <si>
    <t>Население использует воду для хозяйственно-питьевых целей из открытых источников, без предварительной очистки</t>
  </si>
  <si>
    <t>Вода используемая для питьевых нуджд забирается из поверхностного источника и подается потребителям без предварительной очистки</t>
  </si>
  <si>
    <t>Качество питьевой воды не соответствует требованиям СанПиН по химическим показателям (превышение содержания в воде нитратов, хлоридов, железа, марганца, жесткости, повышенная минерализация).</t>
  </si>
  <si>
    <t>Качество воды в существующих водозаборных сооружениях не отвечает требованиям СанПиН помикробиологическим показателям</t>
  </si>
  <si>
    <t xml:space="preserve">существующие сооружения были запроектированы и построены как временные локальные для жилого массива  пос. Южный, проектной производительностью 400куб.м/сут. В настоящее же  время  на ОСК поступает 1900 куб.м./сут. За счет средств местного бюджета разработана проектная документация на расширение данных сооружений. В 2012 году необходимо получить заключение государственной экспертизы и с 2013 года приступить к строительству. </t>
  </si>
  <si>
    <t xml:space="preserve">1-ая  очередь очистных сооружений канализации построена в 1981 году по проекту 1966 года, выполненному институтом «Гражданпроект» г. Красноярска. Проектной производительностю 953 м3/сутки. Фактическая – 1500 м3/сутки. 
Очистные сооружения расположены на северном склоне левого берега Сыдинского залива Красноярского водохранилища. Построены с отклонениями от проекта и введены в эксплуатацию с недоделками. Сооружения биологической очистки (биофильтры) не работают. Аварийная ситуация сложилась из-за подмыва склона у очистных сооружений и подводящего коллектора.  
</t>
  </si>
  <si>
    <t xml:space="preserve">Очистные сооружения канализации г. Заозерный мощностью 3,2 тыс. м3/сутки находятся в критическом состоянии. Сооружения механической, биологической очистки и доочистки стоков не функционируют, нарушен технологический режим работы. В настоящее время  сточные воды без очистки сбрасываются в р. Барга. Ниже, по течению реки, расположены населенные пункты с населением свыше 100 тыс. человек, в которых снабжение питьевой водой осуществляется из поверхностного источника. </t>
  </si>
  <si>
    <t xml:space="preserve">Очистные сороружения разрушены, сточные воды без очистки сбрасываются на рельеф,  что приводит к загрязнению грунтовых вод являющимися источником водоснабжения для жителей поселка </t>
  </si>
  <si>
    <t>Курагинский район</t>
  </si>
  <si>
    <t xml:space="preserve">КОС построены одновременно со строительством поселка лесозаготовителей в 1979 году по проекту института «Гипролестранс». 
Очистные сооружения были сданы в эксплуатацию с большими строительными недоделками.
Сооружения биологической очистки стоков мощностью 700 м3/сутки находятся на балансе Артемовского ЛПХ.
С акционированием ЛПХ основные фонды перешли на баланс АООТ «Саянлес». 
В 1993 году с финансовыми трудностями работники были уволены, оборудование разграблено, здания пришли в негодность. Непригодность использования КОС подтверждена актом обследования.  
Постановлением администрации Курагинского района от 19.06.1995г. № 84 «О списании основных средств, находящихся на праве хозяйственного ведения с баланса  АООТ «Саянлес» согласно перечня, станция биологической очистки, коллектор и насосная станция были списаны. В настоящее время разработана проектная документация, получено положительное заключение госэкспертизы. 
</t>
  </si>
  <si>
    <t xml:space="preserve">сооружения выполнены с отступлением от проекта и сданы в эксплуатацию с большим перечнем недоделок и на протяжении всего срока эксплуатации ,очистка не соответствует даже проектным решениям. Требуется разработка ПСД на строительство новых КОС.  </t>
  </si>
  <si>
    <t>Строительство и реконструкция систем водоснабжения</t>
  </si>
  <si>
    <t>г.Енисейск</t>
  </si>
  <si>
    <t>2. Строительство и реконструкция очистных сооружений канализации</t>
  </si>
  <si>
    <t xml:space="preserve">Очистные сооружения функционируют с 1984 года. Строительные консрукции выполненные из материалов не отвечающих требованиям ГОСТа и эксплуатациив течении 26 лет в суровых климатических условиях  разрушаются. Производительность существующих сооружений не обеспечивает пропуск сточных вод и работают с перегрузкой.Очистные сооруджения не обнеспечивают необходимую степень очистки сточных вод.  </t>
  </si>
  <si>
    <t>п.Усть-Кемь</t>
  </si>
  <si>
    <t>п.Новоназимово</t>
  </si>
  <si>
    <t>Казачинский район</t>
  </si>
  <si>
    <t>с.Дудовка</t>
  </si>
  <si>
    <t>с.Матвеевка</t>
  </si>
  <si>
    <t>п.Зыково</t>
  </si>
  <si>
    <t>Богучанский район</t>
  </si>
  <si>
    <t>Богучаны</t>
  </si>
  <si>
    <t>п.Шила</t>
  </si>
  <si>
    <t>с.Сухобузимское мкр. Совхоз</t>
  </si>
  <si>
    <t>Тасеевский район</t>
  </si>
  <si>
    <t>села</t>
  </si>
  <si>
    <t>Назаровский район</t>
  </si>
  <si>
    <t>Партизанский район</t>
  </si>
  <si>
    <t>ИТОГО</t>
  </si>
  <si>
    <t>2017-2022</t>
  </si>
  <si>
    <t xml:space="preserve">села района </t>
  </si>
  <si>
    <t>Кол-во, ед.</t>
  </si>
  <si>
    <t>Годы реализации</t>
  </si>
  <si>
    <t>Сумма, тыс.руб.</t>
  </si>
  <si>
    <t>Сумма, тыс. руб.</t>
  </si>
  <si>
    <t xml:space="preserve">Перечень поселений, в которых приоритетно предлагается внедрение установок по очистке и обеззараживанию воды на системах водоснабжения </t>
  </si>
  <si>
    <t xml:space="preserve">Таймырский Долгано-Ненецкий муниципальный район </t>
  </si>
  <si>
    <t>п.Караул</t>
  </si>
  <si>
    <t>п.Усть-Порт</t>
  </si>
  <si>
    <t>п.Хантайское Озеро</t>
  </si>
  <si>
    <t>п.Волочанка</t>
  </si>
  <si>
    <t>сп. Хатанга</t>
  </si>
  <si>
    <t>снп. Хета</t>
  </si>
  <si>
    <t>Дудинка:</t>
  </si>
  <si>
    <t>п.Носок</t>
  </si>
  <si>
    <t>п.Усть-Аваш</t>
  </si>
  <si>
    <t>п.Потапово</t>
  </si>
  <si>
    <t>Бирилюсский, Боготольский, Дзержинский, Идринский, Иланский, Ирбейский, Казачинский, Каратузский, Козульский, Краснотуранский, Курагинский, Нижнеингашский, Новоселовский, Партизанский, Пировский, Саянский, Тасеевский, Тюхтетский</t>
  </si>
  <si>
    <t>Таймырский Долгано-Ненецкий муниципальный район</t>
  </si>
  <si>
    <t>с. Сындасско</t>
  </si>
  <si>
    <t>г.Лесосибирск</t>
  </si>
  <si>
    <t xml:space="preserve">п.Стрелка </t>
  </si>
  <si>
    <t>п.Козулька</t>
  </si>
  <si>
    <t>с.Тасеево</t>
  </si>
  <si>
    <t>мониторинг и оценка подземных вод (10 скв)</t>
  </si>
  <si>
    <t>мониторинг и оценка подземных вод (9 скв.)</t>
  </si>
  <si>
    <t>Централизованным водообеспечением пользуются 3% жителей. Источниками водоснабжения являются скважины, общественные и частные колодцы.(утверждение запасов подземных вод) (12 скв)</t>
  </si>
  <si>
    <t>100 % износ имеют водоводы и разводящие сети, резервуары, насосные станции. Качество воды не отвечает требованиям СанПиН по повышенному содержанию в воде железа, бензаперена, фенолов. Низкие органолептические свойства и постоянное бактериальное загрязнение воды (4 скв.)</t>
  </si>
  <si>
    <t xml:space="preserve">Мощ-сть,
 тыс. м3/сут  </t>
  </si>
  <si>
    <t>мониторинг и оценка подземных вод (23 скв)</t>
  </si>
  <si>
    <t>мониторинг и оценка подземных вод ( 26 скв)</t>
  </si>
  <si>
    <t>Иланский район</t>
  </si>
  <si>
    <t>Идринский район</t>
  </si>
  <si>
    <t>Ирбейский район</t>
  </si>
  <si>
    <t>Каратузский район</t>
  </si>
  <si>
    <t>Краснотуранский район</t>
  </si>
  <si>
    <t>мониторинг и оценка подземных вод ( 43 скв)</t>
  </si>
  <si>
    <t>Новоселовский район</t>
  </si>
  <si>
    <t>мониторинг и оценка подземных вод ( 25 скв)</t>
  </si>
  <si>
    <t>Пировский район</t>
  </si>
  <si>
    <t>Саянский район</t>
  </si>
  <si>
    <t>мониторинг и оценка подземных вод (   скв)</t>
  </si>
  <si>
    <t>мониторинг и оценка подземных вод ( 33 скв)</t>
  </si>
  <si>
    <t>мониторинг и оценка подземных вод ( 12 скв)</t>
  </si>
  <si>
    <r>
      <t xml:space="preserve">мониторинг и оценка подземных вод </t>
    </r>
    <r>
      <rPr>
        <sz val="10"/>
        <color indexed="8"/>
        <rFont val="Arial"/>
        <family val="2"/>
        <charset val="204"/>
      </rPr>
      <t>( 24 скв)</t>
    </r>
  </si>
  <si>
    <t>мониторинг и оценка подземных вод ( 42 скв)</t>
  </si>
  <si>
    <t>мониторинг и оценка подземных вод ( 22 скв)</t>
  </si>
  <si>
    <t xml:space="preserve">Козульский район </t>
  </si>
  <si>
    <t>мониторинг и оценка подземных вод (19 скв)</t>
  </si>
  <si>
    <t>мониторинг и оценка подземных вод (14 скв)</t>
  </si>
  <si>
    <t>Разработка  проектов, устройство и приведение в соответствие  зон санитарной охраны источников водоснабжения и водопроводов питьевого назначения с целью предупреждения загрязнения источников водопользования.</t>
  </si>
  <si>
    <t xml:space="preserve">Ачинск. </t>
  </si>
  <si>
    <t>Дивногорск</t>
  </si>
  <si>
    <t xml:space="preserve">Енисейск  </t>
  </si>
  <si>
    <t>г.Красноярск</t>
  </si>
  <si>
    <t>Лесосибирск</t>
  </si>
  <si>
    <t xml:space="preserve">Ачинский </t>
  </si>
  <si>
    <t xml:space="preserve">Бирилюсский </t>
  </si>
  <si>
    <t xml:space="preserve">Боготольский </t>
  </si>
  <si>
    <t xml:space="preserve">Большемуртинский </t>
  </si>
  <si>
    <t xml:space="preserve">Б-Улуйский </t>
  </si>
  <si>
    <t>Енисейский</t>
  </si>
  <si>
    <t xml:space="preserve">Иланский </t>
  </si>
  <si>
    <t>Ирбейский</t>
  </si>
  <si>
    <t xml:space="preserve">Манский </t>
  </si>
  <si>
    <t>Мотыгинский</t>
  </si>
  <si>
    <t xml:space="preserve">Пировский </t>
  </si>
  <si>
    <t xml:space="preserve">Таймырский  Долгано-Ненецкий </t>
  </si>
  <si>
    <t xml:space="preserve">Тасеевский </t>
  </si>
  <si>
    <t xml:space="preserve">Тюхтетский </t>
  </si>
  <si>
    <t>Кол-во объектов</t>
  </si>
  <si>
    <t>по 3 скв</t>
  </si>
  <si>
    <t>по 1-2 скв</t>
  </si>
  <si>
    <t>по 18 скв</t>
  </si>
  <si>
    <t>Сумма, тыс.рублей</t>
  </si>
  <si>
    <t>судебное решение по 2 скв</t>
  </si>
  <si>
    <t>2 скв</t>
  </si>
  <si>
    <t>2-3 скв</t>
  </si>
  <si>
    <t>1 скв.</t>
  </si>
  <si>
    <t>по 3 скв.</t>
  </si>
  <si>
    <t>по 1 скв</t>
  </si>
  <si>
    <t>мониторинг и оценка подземных вод (37 скв) по предписанию Роспотребнадзора, исполнение лицензионных требований</t>
  </si>
  <si>
    <t xml:space="preserve">представление территориального отдела Управления Роспотребнадзора в срок до 27.12.214 года выполнить (проекты (250,0 тыс.рублей на 1 проект, обустройство ЗСО-  1 скв 2,0 млн.рублей) </t>
  </si>
  <si>
    <t>по 2 скв</t>
  </si>
  <si>
    <t>Итого</t>
  </si>
  <si>
    <t>п. Подтесово Енисейского района</t>
  </si>
  <si>
    <t xml:space="preserve">г. Боготол </t>
  </si>
  <si>
    <t>г. Дивногорск</t>
  </si>
  <si>
    <t>г. Лесосибирск</t>
  </si>
  <si>
    <t>г. Назарово</t>
  </si>
  <si>
    <t>г. Игарка,Туруханский район</t>
  </si>
  <si>
    <t>г. Ачинск</t>
  </si>
  <si>
    <t>г. Норильск</t>
  </si>
  <si>
    <t>п. Каяк,Таймырский Долгано-Ненецкий район</t>
  </si>
  <si>
    <t>п. Диксон,Таймырский Долгано-Ненецкий район</t>
  </si>
  <si>
    <t>п. Таежный, Канского района</t>
  </si>
  <si>
    <t>п. Светлогорск, Туруханский район</t>
  </si>
  <si>
    <t>п. Раздолинск, Мотыгинского района</t>
  </si>
  <si>
    <t>п. Хатанга</t>
  </si>
  <si>
    <t>с. Новоселово, Новосёловского района</t>
  </si>
  <si>
    <t>п.С-Енисейский, С-Енисейского района</t>
  </si>
  <si>
    <t>г. Дудинка</t>
  </si>
  <si>
    <t>г.Сосновоборск</t>
  </si>
  <si>
    <t>г. Канск</t>
  </si>
  <si>
    <t>производительность, 
тыс. м3 сут</t>
  </si>
  <si>
    <t>кол-во,ед.</t>
  </si>
  <si>
    <t>Удельная обеспеченность водой на случай возникновения ЧС, ед.</t>
  </si>
  <si>
    <t>Необходимый объем воды на случай ЧС
(30-50 л/сут/чел), тыс м3 сутки</t>
  </si>
  <si>
    <t xml:space="preserve"> Скважинные водозаборы</t>
  </si>
  <si>
    <t>Численность населения, тыс. чел.</t>
  </si>
  <si>
    <t>Наименование города, населенного пункта</t>
  </si>
  <si>
    <t>№ п/п</t>
  </si>
  <si>
    <t>Сумма
 на 2017-2022</t>
  </si>
  <si>
    <t xml:space="preserve">Перечень городов и населённых пунктов края для обеспечения питьевой водой граждан на случай возникновения чрезвычайной ситуации в соответствии с очередностью резервирования источников питьевого и хозяйственно-бытового водоснабжения
</t>
  </si>
  <si>
    <t>10,0 тыс м3 сут, 12,7 км</t>
  </si>
  <si>
    <t>6,0 , 4,3 км</t>
  </si>
  <si>
    <t>Мотыгинский район, п. Раздолинск</t>
  </si>
  <si>
    <t>2 комплекса</t>
  </si>
  <si>
    <t xml:space="preserve"> Таймырский Долгано-Ненецкий муниципальный район, с.Сындасско</t>
  </si>
  <si>
    <t>Усовершенствование системы канализации г.Канск</t>
  </si>
  <si>
    <t>Строительство  напорного канализационного коллектора от городской канализационной насосной станции (ГКНС) в г. Дудинка Красноярского края (Ш очередь)</t>
  </si>
  <si>
    <t>Строительство  коллектора по ул. Горького в г. Дудинке</t>
  </si>
  <si>
    <t>Туруханский район</t>
  </si>
  <si>
    <t>п.Бор</t>
  </si>
  <si>
    <t>мониторинг и оценка подземных вод (3 скв)</t>
  </si>
  <si>
    <t>п.Мотыгино</t>
  </si>
  <si>
    <t>мониторинг и оценка подземных вод ( 4 скв)</t>
  </si>
  <si>
    <t>1350 км (35% к потребности 2013 года)</t>
  </si>
  <si>
    <t>450 км (25 % к потребности 2013 года)</t>
  </si>
  <si>
    <t>ВСЕГО по разделу I и II</t>
  </si>
  <si>
    <t>ВСЕГО по разделу I, II, III</t>
  </si>
  <si>
    <t xml:space="preserve">Дзержинский район с.Дзержинское </t>
  </si>
  <si>
    <t>Канский район, групповой водопровод</t>
  </si>
  <si>
    <t xml:space="preserve">   </t>
  </si>
  <si>
    <r>
      <t xml:space="preserve">Объём финансирования
</t>
    </r>
    <r>
      <rPr>
        <b/>
        <sz val="10"/>
        <rFont val="Arial Cyr"/>
        <charset val="204"/>
      </rPr>
      <t>200,6</t>
    </r>
    <r>
      <rPr>
        <sz val="10"/>
        <rFont val="Arial Cyr"/>
        <charset val="204"/>
      </rPr>
      <t xml:space="preserve">
млн.рублей</t>
    </r>
  </si>
  <si>
    <r>
      <t xml:space="preserve">Объём финансирования
</t>
    </r>
    <r>
      <rPr>
        <b/>
        <sz val="10"/>
        <rFont val="Arial Cyr"/>
        <charset val="204"/>
      </rPr>
      <t>358,576</t>
    </r>
    <r>
      <rPr>
        <sz val="10"/>
        <rFont val="Arial Cyr"/>
        <charset val="204"/>
      </rPr>
      <t xml:space="preserve">
млн.рублей</t>
    </r>
  </si>
  <si>
    <t>Поиск, оценка, мониторинг и утверждение запасов подземных вод</t>
  </si>
  <si>
    <t xml:space="preserve">Поиск, оценка и утверждение запасов подземных вод для обеспечения питьевой водой граждан на случай возникновения ЧС </t>
  </si>
  <si>
    <r>
      <t xml:space="preserve">Объём финансирования
</t>
    </r>
    <r>
      <rPr>
        <b/>
        <sz val="10"/>
        <rFont val="Arial Cyr"/>
        <charset val="204"/>
      </rPr>
      <t>755,0</t>
    </r>
    <r>
      <rPr>
        <sz val="10"/>
        <rFont val="Arial Cyr"/>
        <charset val="204"/>
      </rPr>
      <t xml:space="preserve">
млн.рублей</t>
    </r>
  </si>
  <si>
    <t>Разработка проектов, устройство и приведение в соответствие зон санитарной охраны источников водоснабжения и водопроводов</t>
  </si>
  <si>
    <r>
      <t xml:space="preserve">Объём финансирования  
</t>
    </r>
    <r>
      <rPr>
        <b/>
        <sz val="10"/>
        <rFont val="Arial Cyr"/>
        <charset val="204"/>
      </rPr>
      <t>846,0</t>
    </r>
    <r>
      <rPr>
        <sz val="10"/>
        <rFont val="Arial Cyr"/>
        <charset val="204"/>
      </rPr>
      <t xml:space="preserve">
млн.рублей</t>
    </r>
  </si>
  <si>
    <t>вода</t>
  </si>
  <si>
    <t>канализация</t>
  </si>
  <si>
    <t>4,216 км, 
33,6 тыс.м3 сут</t>
  </si>
  <si>
    <t>Приложение 5</t>
  </si>
  <si>
    <t>п.Воронцова</t>
  </si>
  <si>
    <t>снп. Новорыбное</t>
  </si>
  <si>
    <t>с.Новопятницкое</t>
  </si>
  <si>
    <t>с. Сизое</t>
  </si>
  <si>
    <r>
      <t>Результативность</t>
    </r>
    <r>
      <rPr>
        <sz val="10"/>
        <rFont val="Arial Cyr"/>
        <charset val="204"/>
      </rPr>
      <t xml:space="preserve">
Разведка и утверждение запасов подземных вод в 19  населенных пунктах края для строительства скважинных водозаборных  сооружений с организацией зон санитарной охраны Обеспечение населения 
681,5 тыс.человек водой питьевого качества</t>
    </r>
  </si>
  <si>
    <r>
      <t xml:space="preserve">Регистрация права муниципальной  собственности на объекты водоснабжения и водоотведения, 
</t>
    </r>
    <r>
      <rPr>
        <b/>
        <sz val="10"/>
        <rFont val="Arial Cyr"/>
        <charset val="204"/>
      </rPr>
      <t>79,2</t>
    </r>
    <r>
      <rPr>
        <sz val="10"/>
        <rFont val="Arial Cyr"/>
        <charset val="204"/>
      </rPr>
      <t xml:space="preserve"> млн. рублей</t>
    </r>
  </si>
  <si>
    <t>г. Боготол (2-я оч.)</t>
  </si>
  <si>
    <t>2,62 км</t>
  </si>
  <si>
    <t>Ачинский район, п. Малиновка</t>
  </si>
  <si>
    <t>2,5 км</t>
  </si>
  <si>
    <t>1,05 тыс.м3/сут;                           4,45 км</t>
  </si>
  <si>
    <t>8 тыс.м3/сут               15 км</t>
  </si>
  <si>
    <t>3,7 км                         4.2 тыс.  м3/сут</t>
  </si>
  <si>
    <t>Енисейский район, п. Подтесово</t>
  </si>
  <si>
    <t xml:space="preserve">Емельяновский район, п. Емельяново </t>
  </si>
  <si>
    <t>2,0 тыс. м3/сут;           34 км</t>
  </si>
  <si>
    <t>82,9/74.82 км</t>
  </si>
  <si>
    <t>62,4 тыс.м3/сут</t>
  </si>
  <si>
    <t>111,75/8,9 км</t>
  </si>
  <si>
    <t>194,65/83,72 км</t>
  </si>
  <si>
    <t>Северо-Енисейский район, 
п.Северо -Енисейск</t>
  </si>
  <si>
    <t>Эвенкийский муниципальный район 
п. Тура, с.Ванавара, с. Байкит</t>
  </si>
  <si>
    <r>
      <t>Результативность</t>
    </r>
    <r>
      <rPr>
        <sz val="10"/>
        <rFont val="Arial Cyr"/>
        <charset val="204"/>
      </rPr>
      <t xml:space="preserve">
Строительство и реконструкция систем водоснабжения в 19 населенных пунктах края, в т.ч. 1350 км водопроводных сетей.
Повышение качества подаваемой в сеть питьевой воды.
Снижение потерь.
Обеспечение населения 
183,8 тыс.человек водой питьевого качества</t>
    </r>
  </si>
  <si>
    <t>Туруханского района г. Игарка</t>
  </si>
  <si>
    <t xml:space="preserve"> г.Лесосибирск,п.Стрелка</t>
  </si>
  <si>
    <t xml:space="preserve">Сухобузимский район, 
п. Мингуль, с. Седельниково </t>
  </si>
  <si>
    <t>Тасеевский район, с. Тасеево</t>
  </si>
  <si>
    <t xml:space="preserve"> Краснотуранский район, с.Краснотуранск</t>
  </si>
  <si>
    <t xml:space="preserve">Рыбинский район, г.Заозёрный
</t>
  </si>
  <si>
    <t>Новосёловский район, с.Новосёлово,</t>
  </si>
  <si>
    <t xml:space="preserve"> Енисейского района, п.Подтесово</t>
  </si>
  <si>
    <t>Ермаковский район, с.Ермаковское,</t>
  </si>
  <si>
    <t>Манского района, п. Первоманский</t>
  </si>
  <si>
    <t xml:space="preserve"> Курагинского района, п Кошурниково</t>
  </si>
  <si>
    <t xml:space="preserve">Шушенского района, п.Ильичево </t>
  </si>
  <si>
    <r>
      <rPr>
        <b/>
        <sz val="10"/>
        <rFont val="Arial Cyr"/>
        <charset val="204"/>
      </rPr>
      <t>Результативность</t>
    </r>
    <r>
      <rPr>
        <sz val="10"/>
        <rFont val="Arial Cyr"/>
        <charset val="204"/>
      </rPr>
      <t xml:space="preserve">
Регистрация права государственной собственности на объекты водоснабжения и водоотведения, 
1056 объектов</t>
    </r>
  </si>
  <si>
    <r>
      <t xml:space="preserve">Объём финансирования
</t>
    </r>
    <r>
      <rPr>
        <b/>
        <sz val="10"/>
        <rFont val="Arial Cyr"/>
        <charset val="204"/>
      </rPr>
      <t>7178,2  млн.</t>
    </r>
    <r>
      <rPr>
        <sz val="10"/>
        <rFont val="Arial Cyr"/>
        <charset val="204"/>
      </rPr>
      <t xml:space="preserve">рублей
(без сетей </t>
    </r>
    <r>
      <rPr>
        <b/>
        <sz val="10"/>
        <rFont val="Arial Cyr"/>
        <charset val="204"/>
      </rPr>
      <t>2378,2 млн.рублей</t>
    </r>
    <r>
      <rPr>
        <sz val="10"/>
        <rFont val="Arial Cyr"/>
        <charset val="204"/>
      </rPr>
      <t>)</t>
    </r>
  </si>
  <si>
    <r>
      <t>Результативность</t>
    </r>
    <r>
      <rPr>
        <sz val="10"/>
        <rFont val="Arial Cyr"/>
        <charset val="204"/>
      </rPr>
      <t xml:space="preserve">
Строительство и реконструкция канализационных сооружений в 12 населенных пунктах с заменой и модернизацией  450 км канализационных сетей 
Снижение объёма сброса неочищенных сточных вод  в водные объекты. 
Снижение негативного воздействия на источники водоснабжения. Исключение возможного вторичного загрязнения систем водоснабжения.
Улучшение качества водообеспечения 131,15 тыс.человек </t>
    </r>
  </si>
  <si>
    <r>
      <t>Результативность</t>
    </r>
    <r>
      <rPr>
        <sz val="10"/>
        <rFont val="Arial Cyr"/>
        <charset val="204"/>
      </rPr>
      <t xml:space="preserve">
Внедрение 74 установок в 60 населенных пунктах края.
Улучшение качества водообеспечения более
90,712</t>
    </r>
    <r>
      <rPr>
        <sz val="10"/>
        <color indexed="10"/>
        <rFont val="Arial Cyr"/>
        <charset val="204"/>
      </rPr>
      <t xml:space="preserve"> </t>
    </r>
    <r>
      <rPr>
        <sz val="10"/>
        <rFont val="Arial Cyr"/>
        <charset val="204"/>
      </rPr>
      <t xml:space="preserve">тыс.человек        </t>
    </r>
  </si>
  <si>
    <r>
      <t xml:space="preserve">Результативность
</t>
    </r>
    <r>
      <rPr>
        <sz val="10"/>
        <rFont val="Arial Cyr"/>
        <charset val="204"/>
      </rPr>
      <t>Разведка и утверждение запасов подземных вод в 26 населенных пунктах края для строительства водозаборных сооружений с организацией зон санитарной охраны Обеспечение населения 
254,0 тыс.человек водой питьевого качества              Q=128,5 тыс. м3/сутки</t>
    </r>
  </si>
  <si>
    <r>
      <rPr>
        <b/>
        <sz val="10"/>
        <rFont val="Arial Cyr"/>
        <charset val="204"/>
      </rPr>
      <t>Результативность</t>
    </r>
    <r>
      <rPr>
        <sz val="10"/>
        <rFont val="Arial Cyr"/>
        <charset val="204"/>
      </rPr>
      <t xml:space="preserve">
Разработка проектов, устройство и приведение в соответствие зон санитарной охраны 184 источников водоснабжения и водопроводов в 20 муниципальных образованиях края
Q=946,2 тыс. м3/сутки</t>
    </r>
  </si>
  <si>
    <r>
      <t xml:space="preserve">Объём финансирования 
</t>
    </r>
    <r>
      <rPr>
        <b/>
        <sz val="10"/>
        <rFont val="Arial Cyr"/>
        <charset val="204"/>
      </rPr>
      <t xml:space="preserve">15350,4 </t>
    </r>
    <r>
      <rPr>
        <sz val="10"/>
        <rFont val="Arial Cyr"/>
        <charset val="204"/>
      </rPr>
      <t xml:space="preserve">млн.рублей
(без сетей </t>
    </r>
    <r>
      <rPr>
        <b/>
        <sz val="10"/>
        <rFont val="Arial Cyr"/>
        <charset val="204"/>
      </rPr>
      <t>4 550,4</t>
    </r>
    <r>
      <rPr>
        <sz val="10"/>
        <rFont val="Arial Cyr"/>
        <charset val="204"/>
      </rPr>
      <t xml:space="preserve"> млн.рублей)</t>
    </r>
  </si>
  <si>
    <r>
      <t xml:space="preserve">Строительство и реконструкция систем водоснабжения и водоотведения
Объём финансирования - </t>
    </r>
    <r>
      <rPr>
        <b/>
        <sz val="10"/>
        <rFont val="Arial Cyr"/>
        <charset val="204"/>
      </rPr>
      <t xml:space="preserve">22 528,6 </t>
    </r>
    <r>
      <rPr>
        <sz val="10"/>
        <rFont val="Arial Cyr"/>
        <charset val="204"/>
      </rPr>
      <t xml:space="preserve">млн.рублей.
(без сетей </t>
    </r>
    <r>
      <rPr>
        <b/>
        <sz val="10"/>
        <rFont val="Arial Cyr"/>
        <charset val="204"/>
      </rPr>
      <t>6 928,6</t>
    </r>
    <r>
      <rPr>
        <sz val="10"/>
        <rFont val="Arial Cyr"/>
        <charset val="204"/>
      </rPr>
      <t xml:space="preserve"> млн.рублей) 
Реализация мероприятий в полном объеме позволит улучшить качество водообеспечения более 327,5 тыс.человек</t>
    </r>
  </si>
  <si>
    <t>годы реализации</t>
  </si>
  <si>
    <t>Приложение 9</t>
  </si>
  <si>
    <t>Приложение 8 а</t>
  </si>
  <si>
    <t>Приложение 8</t>
  </si>
  <si>
    <t>Приложение 7</t>
  </si>
  <si>
    <t>Приложение 6</t>
  </si>
  <si>
    <t>Приложение 10</t>
  </si>
  <si>
    <t xml:space="preserve">
Наименование разделов, мероприятий и источников финансирования</t>
  </si>
  <si>
    <t>Объём работ, 
ед., км</t>
  </si>
  <si>
    <t>Потребность в финансировании на период  2014-2022 г. млн.руб.</t>
  </si>
  <si>
    <t>2014 год</t>
  </si>
  <si>
    <t xml:space="preserve">2015 год </t>
  </si>
  <si>
    <t xml:space="preserve">2016 год </t>
  </si>
  <si>
    <t>%, ед.,
 км,</t>
  </si>
  <si>
    <t>%, ед., 
км</t>
  </si>
  <si>
    <t>млн.
руб.</t>
  </si>
  <si>
    <t>%, ед., км</t>
  </si>
  <si>
    <t>ВСЕГО, в т.ч.:</t>
  </si>
  <si>
    <t>9 168,0/
24 768,0
   с сетями</t>
  </si>
  <si>
    <t>1 220,0/
2 820,0    с сетями</t>
  </si>
  <si>
    <t xml:space="preserve">1352,3/            2 952,3
с сетями        </t>
  </si>
  <si>
    <t>1 606,7/
3 206,7 
с сетями</t>
  </si>
  <si>
    <t>4986,0/     15 789,0 с сетями</t>
  </si>
  <si>
    <t>Средства краевого бюджета</t>
  </si>
  <si>
    <t>Средства местного бюджета</t>
  </si>
  <si>
    <t>Внебюджетные источники</t>
  </si>
  <si>
    <t>I</t>
  </si>
  <si>
    <t xml:space="preserve">РАЗДЕЛ I 
"Строительство, реконструкция, модернизация и оптимизация систем теплоснабжения" </t>
  </si>
  <si>
    <t>Строительство котельных</t>
  </si>
  <si>
    <t xml:space="preserve">Модернизация, реконструкция и оптимизация котельных </t>
  </si>
  <si>
    <r>
      <t>0,5 км</t>
    </r>
    <r>
      <rPr>
        <sz val="10"/>
        <rFont val="Arial"/>
        <family val="2"/>
        <charset val="204"/>
      </rPr>
      <t xml:space="preserve">
 28 ед.</t>
    </r>
  </si>
  <si>
    <r>
      <t>0,5 км</t>
    </r>
    <r>
      <rPr>
        <sz val="10"/>
        <rFont val="Arial"/>
        <family val="2"/>
        <charset val="204"/>
      </rPr>
      <t xml:space="preserve">
3 ед.</t>
    </r>
  </si>
  <si>
    <t>11 ед.</t>
  </si>
  <si>
    <t xml:space="preserve">Энергетическое обследование котлов </t>
  </si>
  <si>
    <t xml:space="preserve">Обеспечение котельных жилищно-коммунального хозяйства системами противонакипной обработки воды </t>
  </si>
  <si>
    <t>Замена котлов</t>
  </si>
  <si>
    <t xml:space="preserve">Оптимизация систем теплоснабжения с закрытием котельных </t>
  </si>
  <si>
    <t>РАЗДЕЛ I 
Строительство, реконструкция , модернизация и оптимизация систем водоснабжения и водоотведения"</t>
  </si>
  <si>
    <t xml:space="preserve">74 уст. 
33 объекта 
194,65 тыс.м3/сут по воде и стокам 83,7 км  водоводов и коллекторов 
1800 км сетей </t>
  </si>
  <si>
    <t>7 129,2 /22 729,2
 с сетями</t>
  </si>
  <si>
    <t>18 уст. 9 объектов (ввод- 4 )
200 км</t>
  </si>
  <si>
    <t>851,0 /
2451,0
 с сетями</t>
  </si>
  <si>
    <t>22 уст.
12 объектов (ввод-6 )
200 км</t>
  </si>
  <si>
    <t xml:space="preserve"> 1028,5 /2631,5
с сетями</t>
  </si>
  <si>
    <t>21 уст.
 10 объектов
 (ввод -7 )
200 км</t>
  </si>
  <si>
    <t>1 336,5 /       2 936,5
с сетями</t>
  </si>
  <si>
    <t>13 уст.       15 объект. 20,6 тыс. м3/сут;        1 200 км</t>
  </si>
  <si>
    <t>3 913,2/
14 713,2
с сетями</t>
  </si>
  <si>
    <t xml:space="preserve">Внедрение установок по очистке и обеззараживанию воды </t>
  </si>
  <si>
    <t xml:space="preserve">Строительство, модернизация   комплексов и внедрение установок для очистки сточных вод со строительством канализационных сетей </t>
  </si>
  <si>
    <t xml:space="preserve">13 компл.                         111,75 тыс. м3/сут.                8,9 км </t>
  </si>
  <si>
    <t>4    
   ввод -1</t>
  </si>
  <si>
    <t>7                    ввод -2</t>
  </si>
  <si>
    <t>6          ввод - 5</t>
  </si>
  <si>
    <t>Строительство, модернизация   водозаборных, водоочистных  сооружений с разработкой проектно-сметной документации и строительством водоводов</t>
  </si>
  <si>
    <t xml:space="preserve">20 компл.              82,9  тыс. м3/сут.                   74,827 км                         </t>
  </si>
  <si>
    <t>5              ввод -4</t>
  </si>
  <si>
    <t>4                ввод- 2</t>
  </si>
  <si>
    <t>10               ввод -10</t>
  </si>
  <si>
    <t>4</t>
  </si>
  <si>
    <t>Замена и модернизация водопроводных сетей</t>
  </si>
  <si>
    <t>5</t>
  </si>
  <si>
    <t>Замена и модернизация канализационных сетей</t>
  </si>
  <si>
    <t>Раздел II
"Организационные мероприятия""</t>
  </si>
  <si>
    <t xml:space="preserve">Поиск, оценка и утверждение запасов подземных вод, в населенных пунктах, с неблагоприятным состоянием источников питьевого водоснабжения, а также в поселения, где водоснабжение обеспечивается привозной водой </t>
  </si>
  <si>
    <t>402 объекта мощностью  123 тыс. м3/сутки</t>
  </si>
  <si>
    <t>142 объекта</t>
  </si>
  <si>
    <t>108 объектов</t>
  </si>
  <si>
    <t>44 
объекта</t>
  </si>
  <si>
    <t>862.8</t>
  </si>
  <si>
    <t>Разработка  проектов, устройство и приведение в соответствие  зон санитарной охраны источников водоснабжения и водопроводов питьевого назначения с целью предупреждения загрязнения источников</t>
  </si>
  <si>
    <t>184 объекта  мощностью 946,2 тыс.м3/сут</t>
  </si>
  <si>
    <t>47 объектов</t>
  </si>
  <si>
    <t>61 
объект</t>
  </si>
  <si>
    <t xml:space="preserve">49 объектов </t>
  </si>
  <si>
    <t>27 
объектов</t>
  </si>
  <si>
    <t xml:space="preserve">регистрации прав муниципальной собственности на 1 056 объектов водоснабжения и водоотведения (в том числе бесхозяйные) </t>
  </si>
  <si>
    <t>1056 
объектов</t>
  </si>
  <si>
    <t>Целевые индикаторы и позазатели результативности</t>
  </si>
  <si>
    <t>Износ систем</t>
  </si>
  <si>
    <t>водоснабжения</t>
  </si>
  <si>
    <t xml:space="preserve">водоотведения   </t>
  </si>
  <si>
    <t>Износ трубопроводов инженерных систем:</t>
  </si>
  <si>
    <t xml:space="preserve">водоснабжения     </t>
  </si>
  <si>
    <t>%</t>
  </si>
  <si>
    <t>Интегральный показатель аварийности на 100 км инженерных сетей,  в том числе:</t>
  </si>
  <si>
    <t>ед.
на 100км</t>
  </si>
  <si>
    <t xml:space="preserve">водоснабжение </t>
  </si>
  <si>
    <t xml:space="preserve">водоотведение </t>
  </si>
  <si>
    <t xml:space="preserve">Потери </t>
  </si>
  <si>
    <t xml:space="preserve">Доля населения, обеспеченного питьевой и условно чистой  водой </t>
  </si>
  <si>
    <t>Объем нормативно очищенных сточных вод к общему объёму очищаемых сточных вод</t>
  </si>
  <si>
    <t>5               ввод -3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</si>
</sst>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#,##0.0"/>
  </numFmts>
  <fonts count="30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 Cyr"/>
      <charset val="204"/>
    </font>
    <font>
      <b/>
      <sz val="9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4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10"/>
      <color indexed="8"/>
      <name val="Arial"/>
      <family val="2"/>
      <charset val="204"/>
    </font>
    <font>
      <u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9"/>
      <color indexed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9" fillId="0" borderId="0"/>
    <xf numFmtId="0" fontId="20" fillId="0" borderId="0"/>
    <xf numFmtId="0" fontId="1" fillId="0" borderId="0"/>
    <xf numFmtId="43" fontId="20" fillId="0" borderId="0" applyFont="0" applyFill="0" applyBorder="0" applyAlignment="0" applyProtection="0"/>
  </cellStyleXfs>
  <cellXfs count="40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4" fontId="4" fillId="0" borderId="0" xfId="0" applyNumberFormat="1" applyFont="1" applyFill="1"/>
    <xf numFmtId="164" fontId="5" fillId="0" borderId="4" xfId="0" applyNumberFormat="1" applyFont="1" applyFill="1" applyBorder="1" applyAlignment="1">
      <alignment horizontal="right" vertical="center" wrapText="1"/>
    </xf>
    <xf numFmtId="1" fontId="5" fillId="0" borderId="4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4" xfId="0" applyFont="1" applyFill="1" applyBorder="1"/>
    <xf numFmtId="0" fontId="13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right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right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right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right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1" fontId="5" fillId="2" borderId="4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1" fontId="7" fillId="2" borderId="4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right" vertical="center" wrapText="1"/>
    </xf>
    <xf numFmtId="1" fontId="9" fillId="2" borderId="0" xfId="0" applyNumberFormat="1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1" fontId="3" fillId="2" borderId="0" xfId="0" applyNumberFormat="1" applyFont="1" applyFill="1" applyBorder="1" applyAlignment="1">
      <alignment vertical="center" wrapText="1"/>
    </xf>
    <xf numFmtId="0" fontId="5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right" vertical="center" wrapText="1"/>
    </xf>
    <xf numFmtId="3" fontId="6" fillId="2" borderId="4" xfId="0" applyNumberFormat="1" applyFont="1" applyFill="1" applyBorder="1" applyAlignment="1">
      <alignment horizontal="right" vertical="center"/>
    </xf>
    <xf numFmtId="165" fontId="4" fillId="2" borderId="4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Alignment="1">
      <alignment horizontal="right" vertical="center"/>
    </xf>
    <xf numFmtId="0" fontId="5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1" fontId="6" fillId="2" borderId="4" xfId="0" applyNumberFormat="1" applyFont="1" applyFill="1" applyBorder="1" applyAlignment="1">
      <alignment horizontal="right" vertical="center" wrapText="1"/>
    </xf>
    <xf numFmtId="1" fontId="4" fillId="2" borderId="0" xfId="0" applyNumberFormat="1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1" fontId="5" fillId="2" borderId="6" xfId="0" applyNumberFormat="1" applyFont="1" applyFill="1" applyBorder="1" applyAlignment="1">
      <alignment horizontal="right" vertical="center" wrapText="1"/>
    </xf>
    <xf numFmtId="1" fontId="7" fillId="3" borderId="4" xfId="0" applyNumberFormat="1" applyFont="1" applyFill="1" applyBorder="1" applyAlignment="1">
      <alignment horizontal="right" vertical="center"/>
    </xf>
    <xf numFmtId="1" fontId="5" fillId="3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5" fillId="0" borderId="4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left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right"/>
    </xf>
    <xf numFmtId="0" fontId="4" fillId="4" borderId="0" xfId="0" applyFont="1" applyFill="1"/>
    <xf numFmtId="164" fontId="5" fillId="2" borderId="4" xfId="0" applyNumberFormat="1" applyFont="1" applyFill="1" applyBorder="1" applyAlignment="1">
      <alignment horizontal="right" vertical="center" wrapText="1"/>
    </xf>
    <xf numFmtId="164" fontId="4" fillId="0" borderId="4" xfId="0" applyNumberFormat="1" applyFont="1" applyFill="1" applyBorder="1" applyAlignment="1">
      <alignment horizontal="right"/>
    </xf>
    <xf numFmtId="164" fontId="4" fillId="0" borderId="4" xfId="0" applyNumberFormat="1" applyFont="1" applyFill="1" applyBorder="1"/>
    <xf numFmtId="164" fontId="3" fillId="2" borderId="4" xfId="0" applyNumberFormat="1" applyFont="1" applyFill="1" applyBorder="1" applyAlignment="1">
      <alignment vertical="center" wrapText="1"/>
    </xf>
    <xf numFmtId="164" fontId="4" fillId="2" borderId="4" xfId="0" applyNumberFormat="1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1" fontId="5" fillId="2" borderId="4" xfId="0" applyNumberFormat="1" applyFont="1" applyFill="1" applyBorder="1" applyAlignment="1">
      <alignment vertical="center" wrapText="1"/>
    </xf>
    <xf numFmtId="0" fontId="4" fillId="2" borderId="4" xfId="0" applyFont="1" applyFill="1" applyBorder="1"/>
    <xf numFmtId="4" fontId="4" fillId="2" borderId="4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2" borderId="4" xfId="0" applyNumberFormat="1" applyFont="1" applyFill="1" applyBorder="1"/>
    <xf numFmtId="4" fontId="4" fillId="2" borderId="4" xfId="0" applyNumberFormat="1" applyFont="1" applyFill="1" applyBorder="1"/>
    <xf numFmtId="164" fontId="4" fillId="2" borderId="4" xfId="0" applyNumberFormat="1" applyFont="1" applyFill="1" applyBorder="1" applyAlignment="1"/>
    <xf numFmtId="0" fontId="4" fillId="2" borderId="4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right" vertical="center" wrapText="1"/>
    </xf>
    <xf numFmtId="3" fontId="5" fillId="2" borderId="4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/>
    <xf numFmtId="4" fontId="4" fillId="2" borderId="0" xfId="0" applyNumberFormat="1" applyFont="1" applyFill="1" applyBorder="1" applyAlignment="1">
      <alignment horizontal="right"/>
    </xf>
    <xf numFmtId="4" fontId="4" fillId="2" borderId="0" xfId="0" applyNumberFormat="1" applyFont="1" applyFill="1" applyBorder="1"/>
    <xf numFmtId="0" fontId="4" fillId="2" borderId="0" xfId="0" applyFont="1" applyFill="1"/>
    <xf numFmtId="0" fontId="4" fillId="2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right"/>
    </xf>
    <xf numFmtId="1" fontId="4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2" fillId="0" borderId="0" xfId="0" applyFont="1"/>
    <xf numFmtId="2" fontId="13" fillId="0" borderId="4" xfId="0" applyNumberFormat="1" applyFont="1" applyBorder="1"/>
    <xf numFmtId="0" fontId="13" fillId="0" borderId="4" xfId="0" applyFont="1" applyBorder="1"/>
    <xf numFmtId="0" fontId="13" fillId="0" borderId="4" xfId="0" applyFont="1" applyBorder="1" applyAlignment="1">
      <alignment wrapText="1"/>
    </xf>
    <xf numFmtId="2" fontId="13" fillId="0" borderId="4" xfId="0" applyNumberFormat="1" applyFont="1" applyBorder="1" applyAlignment="1">
      <alignment horizontal="center" vertical="top" wrapText="1"/>
    </xf>
    <xf numFmtId="0" fontId="13" fillId="0" borderId="4" xfId="0" applyFont="1" applyBorder="1" applyAlignment="1">
      <alignment horizontal="justify" vertical="top" wrapText="1"/>
    </xf>
    <xf numFmtId="0" fontId="13" fillId="0" borderId="4" xfId="0" applyFont="1" applyBorder="1" applyAlignment="1">
      <alignment horizontal="center" vertical="top" wrapText="1"/>
    </xf>
    <xf numFmtId="164" fontId="13" fillId="0" borderId="4" xfId="0" applyNumberFormat="1" applyFont="1" applyBorder="1" applyAlignment="1">
      <alignment horizontal="center" vertical="top" wrapText="1"/>
    </xf>
    <xf numFmtId="0" fontId="8" fillId="0" borderId="0" xfId="0" applyFont="1"/>
    <xf numFmtId="164" fontId="13" fillId="0" borderId="4" xfId="0" applyNumberFormat="1" applyFont="1" applyBorder="1"/>
    <xf numFmtId="164" fontId="15" fillId="0" borderId="4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justify" vertical="top" wrapText="1"/>
    </xf>
    <xf numFmtId="0" fontId="13" fillId="0" borderId="4" xfId="0" applyFont="1" applyBorder="1" applyAlignment="1">
      <alignment horizontal="right" vertical="center" wrapText="1"/>
    </xf>
    <xf numFmtId="1" fontId="13" fillId="0" borderId="4" xfId="0" applyNumberFormat="1" applyFont="1" applyBorder="1"/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/>
    </xf>
    <xf numFmtId="165" fontId="13" fillId="0" borderId="4" xfId="0" applyNumberFormat="1" applyFont="1" applyBorder="1" applyAlignment="1">
      <alignment horizontal="right" vertical="center"/>
    </xf>
    <xf numFmtId="0" fontId="14" fillId="0" borderId="4" xfId="0" applyFont="1" applyBorder="1" applyAlignment="1">
      <alignment horizontal="right"/>
    </xf>
    <xf numFmtId="0" fontId="14" fillId="0" borderId="4" xfId="0" applyFont="1" applyBorder="1"/>
    <xf numFmtId="0" fontId="14" fillId="0" borderId="4" xfId="0" applyFont="1" applyBorder="1" applyAlignment="1">
      <alignment horizontal="right" vertical="center"/>
    </xf>
    <xf numFmtId="165" fontId="14" fillId="0" borderId="4" xfId="0" applyNumberFormat="1" applyFont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/>
    <xf numFmtId="164" fontId="14" fillId="0" borderId="4" xfId="0" applyNumberFormat="1" applyFont="1" applyBorder="1"/>
    <xf numFmtId="0" fontId="4" fillId="3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right"/>
    </xf>
    <xf numFmtId="0" fontId="6" fillId="3" borderId="4" xfId="0" applyFont="1" applyFill="1" applyBorder="1"/>
    <xf numFmtId="0" fontId="4" fillId="3" borderId="4" xfId="0" applyFont="1" applyFill="1" applyBorder="1" applyAlignment="1">
      <alignment horizontal="right"/>
    </xf>
    <xf numFmtId="164" fontId="6" fillId="3" borderId="4" xfId="0" applyNumberFormat="1" applyFont="1" applyFill="1" applyBorder="1" applyAlignment="1">
      <alignment horizontal="right"/>
    </xf>
    <xf numFmtId="0" fontId="4" fillId="3" borderId="4" xfId="0" applyFont="1" applyFill="1" applyBorder="1"/>
    <xf numFmtId="165" fontId="5" fillId="2" borderId="4" xfId="0" applyNumberFormat="1" applyFont="1" applyFill="1" applyBorder="1" applyAlignment="1">
      <alignment horizontal="right" vertical="center" wrapText="1"/>
    </xf>
    <xf numFmtId="3" fontId="5" fillId="2" borderId="4" xfId="0" applyNumberFormat="1" applyFont="1" applyFill="1" applyBorder="1" applyAlignment="1">
      <alignment horizontal="right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10" fillId="2" borderId="0" xfId="0" applyFont="1" applyFill="1"/>
    <xf numFmtId="0" fontId="5" fillId="2" borderId="4" xfId="0" applyNumberFormat="1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center" vertical="center"/>
    </xf>
    <xf numFmtId="0" fontId="4" fillId="2" borderId="4" xfId="0" applyNumberFormat="1" applyFont="1" applyFill="1" applyBorder="1" applyAlignment="1">
      <alignment horizontal="justify"/>
    </xf>
    <xf numFmtId="165" fontId="4" fillId="2" borderId="4" xfId="0" applyNumberFormat="1" applyFont="1" applyFill="1" applyBorder="1" applyAlignment="1">
      <alignment horizontal="right" vertical="center" wrapText="1"/>
    </xf>
    <xf numFmtId="0" fontId="10" fillId="2" borderId="4" xfId="0" applyNumberFormat="1" applyFont="1" applyFill="1" applyBorder="1"/>
    <xf numFmtId="0" fontId="10" fillId="2" borderId="4" xfId="0" applyFont="1" applyFill="1" applyBorder="1"/>
    <xf numFmtId="165" fontId="10" fillId="2" borderId="4" xfId="0" applyNumberFormat="1" applyFont="1" applyFill="1" applyBorder="1"/>
    <xf numFmtId="0" fontId="10" fillId="2" borderId="4" xfId="0" applyFont="1" applyFill="1" applyBorder="1" applyAlignment="1">
      <alignment horizontal="center"/>
    </xf>
    <xf numFmtId="0" fontId="10" fillId="2" borderId="0" xfId="0" applyNumberFormat="1" applyFont="1" applyFill="1"/>
    <xf numFmtId="0" fontId="10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4" xfId="0" applyNumberFormat="1" applyFont="1" applyFill="1" applyBorder="1"/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165" fontId="21" fillId="2" borderId="4" xfId="0" applyNumberFormat="1" applyFont="1" applyFill="1" applyBorder="1" applyAlignment="1">
      <alignment horizontal="right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vertical="center" wrapText="1"/>
    </xf>
    <xf numFmtId="165" fontId="4" fillId="2" borderId="4" xfId="0" applyNumberFormat="1" applyFont="1" applyFill="1" applyBorder="1" applyAlignment="1">
      <alignment vertical="center"/>
    </xf>
    <xf numFmtId="4" fontId="5" fillId="2" borderId="4" xfId="0" applyNumberFormat="1" applyFont="1" applyFill="1" applyBorder="1" applyAlignment="1">
      <alignment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/>
    <xf numFmtId="3" fontId="4" fillId="2" borderId="4" xfId="0" applyNumberFormat="1" applyFont="1" applyFill="1" applyBorder="1" applyAlignment="1"/>
    <xf numFmtId="4" fontId="4" fillId="2" borderId="4" xfId="0" applyNumberFormat="1" applyFont="1" applyFill="1" applyBorder="1" applyAlignment="1">
      <alignment horizontal="center"/>
    </xf>
    <xf numFmtId="3" fontId="4" fillId="2" borderId="4" xfId="0" applyNumberFormat="1" applyFont="1" applyFill="1" applyBorder="1"/>
    <xf numFmtId="4" fontId="4" fillId="2" borderId="4" xfId="0" applyNumberFormat="1" applyFont="1" applyFill="1" applyBorder="1" applyAlignment="1"/>
    <xf numFmtId="3" fontId="4" fillId="2" borderId="4" xfId="0" applyNumberFormat="1" applyFont="1" applyFill="1" applyBorder="1" applyAlignment="1">
      <alignment horizontal="center" vertical="center" wrapText="1"/>
    </xf>
    <xf numFmtId="0" fontId="17" fillId="0" borderId="4" xfId="2" applyFont="1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left" vertical="center" wrapText="1"/>
    </xf>
    <xf numFmtId="4" fontId="7" fillId="2" borderId="4" xfId="2" applyNumberFormat="1" applyFont="1" applyFill="1" applyBorder="1" applyAlignment="1">
      <alignment horizontal="center" vertical="center" wrapText="1"/>
    </xf>
    <xf numFmtId="165" fontId="7" fillId="2" borderId="4" xfId="2" applyNumberFormat="1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vertical="center"/>
    </xf>
    <xf numFmtId="0" fontId="6" fillId="2" borderId="4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3" fontId="7" fillId="2" borderId="4" xfId="2" applyNumberFormat="1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vertical="center"/>
    </xf>
    <xf numFmtId="0" fontId="7" fillId="5" borderId="4" xfId="2" applyFont="1" applyFill="1" applyBorder="1" applyAlignment="1">
      <alignment horizontal="left" vertical="center"/>
    </xf>
    <xf numFmtId="0" fontId="7" fillId="5" borderId="4" xfId="2" applyFont="1" applyFill="1" applyBorder="1" applyAlignment="1">
      <alignment horizontal="left" vertical="center" wrapText="1"/>
    </xf>
    <xf numFmtId="0" fontId="24" fillId="5" borderId="4" xfId="2" applyFont="1" applyFill="1" applyBorder="1" applyAlignment="1">
      <alignment horizontal="center" vertical="center" wrapText="1"/>
    </xf>
    <xf numFmtId="165" fontId="25" fillId="5" borderId="4" xfId="2" applyNumberFormat="1" applyFont="1" applyFill="1" applyBorder="1" applyAlignment="1">
      <alignment horizontal="center" vertical="center" wrapText="1"/>
    </xf>
    <xf numFmtId="165" fontId="7" fillId="5" borderId="4" xfId="2" applyNumberFormat="1" applyFont="1" applyFill="1" applyBorder="1" applyAlignment="1">
      <alignment horizontal="center" vertical="center" wrapText="1"/>
    </xf>
    <xf numFmtId="165" fontId="7" fillId="0" borderId="4" xfId="2" applyNumberFormat="1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vertical="center" wrapText="1"/>
    </xf>
    <xf numFmtId="3" fontId="4" fillId="2" borderId="4" xfId="2" applyNumberFormat="1" applyFont="1" applyFill="1" applyBorder="1" applyAlignment="1">
      <alignment horizontal="center" vertical="center" wrapText="1"/>
    </xf>
    <xf numFmtId="165" fontId="4" fillId="2" borderId="4" xfId="2" applyNumberFormat="1" applyFont="1" applyFill="1" applyBorder="1" applyAlignment="1">
      <alignment horizontal="center" vertical="center" wrapText="1"/>
    </xf>
    <xf numFmtId="3" fontId="4" fillId="4" borderId="4" xfId="2" applyNumberFormat="1" applyFont="1" applyFill="1" applyBorder="1" applyAlignment="1">
      <alignment horizontal="center" vertical="center" wrapText="1"/>
    </xf>
    <xf numFmtId="165" fontId="4" fillId="0" borderId="4" xfId="2" applyNumberFormat="1" applyFont="1" applyFill="1" applyBorder="1" applyAlignment="1">
      <alignment horizontal="center" vertical="center" wrapText="1"/>
    </xf>
    <xf numFmtId="165" fontId="4" fillId="4" borderId="4" xfId="2" applyNumberFormat="1" applyFont="1" applyFill="1" applyBorder="1" applyAlignment="1">
      <alignment horizontal="center" vertical="center" wrapText="1"/>
    </xf>
    <xf numFmtId="0" fontId="26" fillId="2" borderId="4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vertical="center" wrapText="1"/>
    </xf>
    <xf numFmtId="1" fontId="4" fillId="2" borderId="4" xfId="2" applyNumberFormat="1" applyFont="1" applyFill="1" applyBorder="1" applyAlignment="1">
      <alignment horizontal="center" vertical="center" wrapText="1"/>
    </xf>
    <xf numFmtId="1" fontId="5" fillId="2" borderId="4" xfId="2" applyNumberFormat="1" applyFont="1" applyFill="1" applyBorder="1" applyAlignment="1">
      <alignment horizontal="center" vertical="center" wrapText="1"/>
    </xf>
    <xf numFmtId="165" fontId="5" fillId="2" borderId="4" xfId="2" applyNumberFormat="1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vertical="center"/>
    </xf>
    <xf numFmtId="1" fontId="5" fillId="4" borderId="4" xfId="2" applyNumberFormat="1" applyFont="1" applyFill="1" applyBorder="1" applyAlignment="1">
      <alignment horizontal="center" vertical="center" wrapText="1"/>
    </xf>
    <xf numFmtId="165" fontId="5" fillId="0" borderId="4" xfId="2" applyNumberFormat="1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left" vertical="center" wrapText="1"/>
    </xf>
    <xf numFmtId="0" fontId="5" fillId="4" borderId="4" xfId="2" applyFont="1" applyFill="1" applyBorder="1" applyAlignment="1">
      <alignment horizontal="center" vertical="center" wrapText="1"/>
    </xf>
    <xf numFmtId="0" fontId="23" fillId="2" borderId="4" xfId="2" applyFont="1" applyFill="1" applyBorder="1" applyAlignment="1">
      <alignment horizontal="center" vertical="center" wrapText="1"/>
    </xf>
    <xf numFmtId="0" fontId="23" fillId="2" borderId="4" xfId="2" applyFont="1" applyFill="1" applyBorder="1" applyAlignment="1">
      <alignment vertical="center" wrapText="1"/>
    </xf>
    <xf numFmtId="0" fontId="27" fillId="2" borderId="4" xfId="2" applyFont="1" applyFill="1" applyBorder="1" applyAlignment="1">
      <alignment horizontal="center" vertical="center" wrapText="1"/>
    </xf>
    <xf numFmtId="0" fontId="27" fillId="2" borderId="4" xfId="2" applyFont="1" applyFill="1" applyBorder="1" applyAlignment="1">
      <alignment horizontal="left" vertical="center" wrapText="1"/>
    </xf>
    <xf numFmtId="3" fontId="28" fillId="2" borderId="4" xfId="2" applyNumberFormat="1" applyFont="1" applyFill="1" applyBorder="1" applyAlignment="1">
      <alignment horizontal="center" vertical="center" wrapText="1"/>
    </xf>
    <xf numFmtId="165" fontId="28" fillId="0" borderId="4" xfId="2" applyNumberFormat="1" applyFont="1" applyFill="1" applyBorder="1" applyAlignment="1">
      <alignment horizontal="center" vertical="center" wrapText="1"/>
    </xf>
    <xf numFmtId="0" fontId="28" fillId="0" borderId="4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left" vertical="center" wrapText="1"/>
    </xf>
    <xf numFmtId="3" fontId="3" fillId="2" borderId="4" xfId="2" applyNumberFormat="1" applyFont="1" applyFill="1" applyBorder="1" applyAlignment="1">
      <alignment horizontal="center" vertical="center" wrapText="1"/>
    </xf>
    <xf numFmtId="165" fontId="3" fillId="0" borderId="4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" fontId="3" fillId="0" borderId="4" xfId="2" applyNumberFormat="1" applyFont="1" applyFill="1" applyBorder="1" applyAlignment="1">
      <alignment horizontal="center" vertical="center" wrapText="1"/>
    </xf>
    <xf numFmtId="4" fontId="3" fillId="0" borderId="4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4" xfId="2" applyNumberFormat="1" applyFont="1" applyFill="1" applyBorder="1" applyAlignment="1">
      <alignment horizontal="center" vertical="center" wrapText="1"/>
    </xf>
    <xf numFmtId="49" fontId="5" fillId="2" borderId="4" xfId="2" applyNumberFormat="1" applyFont="1" applyFill="1" applyBorder="1" applyAlignment="1">
      <alignment horizontal="center" vertical="center"/>
    </xf>
    <xf numFmtId="1" fontId="22" fillId="0" borderId="4" xfId="2" applyNumberFormat="1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vertical="center" wrapText="1"/>
    </xf>
    <xf numFmtId="3" fontId="22" fillId="2" borderId="4" xfId="2" applyNumberFormat="1" applyFont="1" applyFill="1" applyBorder="1" applyAlignment="1">
      <alignment horizontal="center" vertical="center" wrapText="1"/>
    </xf>
    <xf numFmtId="165" fontId="23" fillId="2" borderId="4" xfId="2" applyNumberFormat="1" applyFont="1" applyFill="1" applyBorder="1" applyAlignment="1">
      <alignment horizontal="center" vertical="center" wrapText="1"/>
    </xf>
    <xf numFmtId="1" fontId="22" fillId="2" borderId="4" xfId="2" applyNumberFormat="1" applyFont="1" applyFill="1" applyBorder="1" applyAlignment="1">
      <alignment horizontal="center" vertical="center" wrapText="1"/>
    </xf>
    <xf numFmtId="164" fontId="23" fillId="2" borderId="4" xfId="2" applyNumberFormat="1" applyFont="1" applyFill="1" applyBorder="1" applyAlignment="1">
      <alignment horizontal="center" vertical="center" wrapText="1"/>
    </xf>
    <xf numFmtId="0" fontId="22" fillId="2" borderId="4" xfId="2" applyFont="1" applyFill="1" applyBorder="1" applyAlignment="1">
      <alignment horizontal="center" vertical="center" wrapText="1"/>
    </xf>
    <xf numFmtId="164" fontId="23" fillId="0" borderId="4" xfId="2" applyNumberFormat="1" applyFont="1" applyFill="1" applyBorder="1" applyAlignment="1">
      <alignment horizontal="center" vertical="center" wrapText="1"/>
    </xf>
    <xf numFmtId="3" fontId="5" fillId="2" borderId="10" xfId="2" applyNumberFormat="1" applyFont="1" applyFill="1" applyBorder="1" applyAlignment="1">
      <alignment horizontal="center" vertical="center" wrapText="1"/>
    </xf>
    <xf numFmtId="165" fontId="5" fillId="2" borderId="4" xfId="2" applyNumberFormat="1" applyFont="1" applyFill="1" applyBorder="1" applyAlignment="1">
      <alignment vertical="center" wrapText="1"/>
    </xf>
    <xf numFmtId="165" fontId="22" fillId="2" borderId="4" xfId="2" applyNumberFormat="1" applyFont="1" applyFill="1" applyBorder="1" applyAlignment="1">
      <alignment horizontal="center" vertical="center" wrapText="1"/>
    </xf>
    <xf numFmtId="165" fontId="22" fillId="0" borderId="4" xfId="2" applyNumberFormat="1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wrapText="1"/>
    </xf>
    <xf numFmtId="0" fontId="3" fillId="2" borderId="4" xfId="2" applyFont="1" applyFill="1" applyBorder="1" applyAlignment="1">
      <alignment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 vertical="center" wrapText="1"/>
    </xf>
    <xf numFmtId="3" fontId="7" fillId="0" borderId="4" xfId="0" applyNumberFormat="1" applyFont="1" applyFill="1" applyBorder="1" applyAlignment="1">
      <alignment vertical="center" wrapText="1"/>
    </xf>
    <xf numFmtId="3" fontId="7" fillId="0" borderId="4" xfId="0" applyNumberFormat="1" applyFont="1" applyFill="1" applyBorder="1" applyAlignment="1">
      <alignment horizontal="right" vertical="center" wrapText="1"/>
    </xf>
    <xf numFmtId="3" fontId="5" fillId="0" borderId="4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22" fillId="0" borderId="1" xfId="2" applyFont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5" fillId="0" borderId="0" xfId="3" applyFont="1"/>
    <xf numFmtId="0" fontId="5" fillId="0" borderId="0" xfId="3" applyFont="1" applyFill="1"/>
    <xf numFmtId="0" fontId="5" fillId="2" borderId="4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5" fillId="2" borderId="0" xfId="3" applyFont="1" applyFill="1"/>
    <xf numFmtId="0" fontId="5" fillId="0" borderId="4" xfId="3" applyFont="1" applyBorder="1"/>
    <xf numFmtId="0" fontId="22" fillId="2" borderId="0" xfId="3" applyFont="1" applyFill="1"/>
    <xf numFmtId="0" fontId="28" fillId="0" borderId="4" xfId="3" applyFont="1" applyFill="1" applyBorder="1" applyAlignment="1">
      <alignment horizontal="center" vertical="center" wrapText="1"/>
    </xf>
    <xf numFmtId="0" fontId="27" fillId="0" borderId="0" xfId="3" applyFont="1" applyAlignment="1">
      <alignment horizontal="center" vertical="center" wrapText="1"/>
    </xf>
    <xf numFmtId="0" fontId="22" fillId="0" borderId="4" xfId="2" applyFont="1" applyFill="1" applyBorder="1" applyAlignment="1">
      <alignment horizontal="center" vertical="center" wrapText="1"/>
    </xf>
    <xf numFmtId="0" fontId="22" fillId="0" borderId="4" xfId="3" applyFont="1" applyFill="1" applyBorder="1" applyAlignment="1">
      <alignment horizontal="center" vertical="center" wrapText="1"/>
    </xf>
    <xf numFmtId="164" fontId="22" fillId="0" borderId="4" xfId="3" applyNumberFormat="1" applyFont="1" applyFill="1" applyBorder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4" fontId="22" fillId="0" borderId="4" xfId="3" applyNumberFormat="1" applyFont="1" applyFill="1" applyBorder="1" applyAlignment="1">
      <alignment horizontal="center" vertical="center" wrapText="1"/>
    </xf>
    <xf numFmtId="0" fontId="22" fillId="2" borderId="4" xfId="3" applyFont="1" applyFill="1" applyBorder="1" applyAlignment="1">
      <alignment horizontal="center" vertical="center" wrapText="1"/>
    </xf>
    <xf numFmtId="4" fontId="23" fillId="2" borderId="4" xfId="3" applyNumberFormat="1" applyFont="1" applyFill="1" applyBorder="1" applyAlignment="1">
      <alignment horizontal="center" vertical="center" wrapText="1"/>
    </xf>
    <xf numFmtId="0" fontId="5" fillId="2" borderId="0" xfId="3" applyFont="1" applyFill="1" applyAlignment="1">
      <alignment horizontal="center" vertical="center" wrapText="1"/>
    </xf>
    <xf numFmtId="0" fontId="5" fillId="2" borderId="0" xfId="3" applyFont="1" applyFill="1" applyAlignment="1">
      <alignment vertical="center" wrapText="1"/>
    </xf>
    <xf numFmtId="0" fontId="5" fillId="0" borderId="0" xfId="3" applyFont="1" applyAlignment="1"/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/>
    <xf numFmtId="0" fontId="0" fillId="0" borderId="5" xfId="0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3" fontId="0" fillId="0" borderId="1" xfId="4" applyFont="1" applyBorder="1" applyAlignment="1">
      <alignment horizontal="center" vertical="center" wrapText="1"/>
    </xf>
    <xf numFmtId="43" fontId="0" fillId="0" borderId="8" xfId="4" applyFont="1" applyBorder="1" applyAlignment="1">
      <alignment horizontal="center" vertical="center" wrapText="1"/>
    </xf>
    <xf numFmtId="43" fontId="0" fillId="0" borderId="7" xfId="4" applyFont="1" applyBorder="1" applyAlignment="1">
      <alignment horizontal="center" vertical="center" wrapText="1"/>
    </xf>
    <xf numFmtId="43" fontId="0" fillId="0" borderId="3" xfId="4" applyFont="1" applyBorder="1" applyAlignment="1">
      <alignment horizontal="center" vertical="center" wrapText="1"/>
    </xf>
    <xf numFmtId="43" fontId="0" fillId="0" borderId="12" xfId="4" applyFont="1" applyBorder="1" applyAlignment="1">
      <alignment horizontal="center" vertical="center" wrapText="1"/>
    </xf>
    <xf numFmtId="43" fontId="0" fillId="0" borderId="13" xfId="4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/>
    <xf numFmtId="0" fontId="0" fillId="0" borderId="15" xfId="0" applyBorder="1" applyAlignment="1"/>
    <xf numFmtId="0" fontId="0" fillId="0" borderId="3" xfId="0" applyBorder="1" applyAlignment="1"/>
    <xf numFmtId="0" fontId="0" fillId="0" borderId="13" xfId="0" applyBorder="1" applyAlignment="1"/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right" vertical="center" wrapText="1"/>
    </xf>
    <xf numFmtId="1" fontId="4" fillId="2" borderId="3" xfId="0" applyNumberFormat="1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1" fontId="5" fillId="2" borderId="9" xfId="0" applyNumberFormat="1" applyFont="1" applyFill="1" applyBorder="1" applyAlignment="1">
      <alignment horizontal="right" vertical="center" wrapText="1"/>
    </xf>
    <xf numFmtId="1" fontId="5" fillId="2" borderId="5" xfId="0" applyNumberFormat="1" applyFont="1" applyFill="1" applyBorder="1" applyAlignment="1">
      <alignment horizontal="right" vertical="center" wrapText="1"/>
    </xf>
    <xf numFmtId="0" fontId="17" fillId="0" borderId="11" xfId="0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left" vertical="center" wrapText="1"/>
    </xf>
    <xf numFmtId="1" fontId="5" fillId="2" borderId="9" xfId="0" applyNumberFormat="1" applyFont="1" applyFill="1" applyBorder="1" applyAlignment="1">
      <alignment horizontal="left" vertical="center" wrapText="1"/>
    </xf>
    <xf numFmtId="1" fontId="5" fillId="2" borderId="5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3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3" applyFont="1" applyBorder="1" applyAlignment="1">
      <alignment horizontal="center"/>
    </xf>
    <xf numFmtId="0" fontId="5" fillId="0" borderId="4" xfId="2" applyFont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2" fillId="0" borderId="11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22" fillId="0" borderId="4" xfId="2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right" vertical="center" wrapText="1"/>
    </xf>
    <xf numFmtId="3" fontId="5" fillId="2" borderId="4" xfId="0" applyNumberFormat="1" applyFont="1" applyFill="1" applyBorder="1" applyAlignment="1">
      <alignment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right"/>
    </xf>
  </cellXfs>
  <cellStyles count="5">
    <cellStyle name="Обычный" xfId="0" builtinId="0"/>
    <cellStyle name="Обычный 2" xfId="1"/>
    <cellStyle name="Обычный 2 2" xfId="2"/>
    <cellStyle name="Обычный 2_Приложение 5,6,7,8,8а,9,10" xfId="3"/>
    <cellStyle name="Финансовый" xfId="4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588335</xdr:colOff>
      <xdr:row>6</xdr:row>
      <xdr:rowOff>7088</xdr:rowOff>
    </xdr:from>
    <xdr:to>
      <xdr:col>3</xdr:col>
      <xdr:colOff>0</xdr:colOff>
      <xdr:row>9</xdr:row>
      <xdr:rowOff>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 flipH="1">
          <a:off x="588335" y="1403498"/>
          <a:ext cx="1438939" cy="48200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723014</xdr:colOff>
      <xdr:row>5</xdr:row>
      <xdr:rowOff>311888</xdr:rowOff>
    </xdr:from>
    <xdr:to>
      <xdr:col>17</xdr:col>
      <xdr:colOff>659219</xdr:colOff>
      <xdr:row>9</xdr:row>
      <xdr:rowOff>0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13226902" y="1396409"/>
          <a:ext cx="1708298" cy="48909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800986</xdr:colOff>
      <xdr:row>6</xdr:row>
      <xdr:rowOff>7088</xdr:rowOff>
    </xdr:from>
    <xdr:to>
      <xdr:col>3</xdr:col>
      <xdr:colOff>800986</xdr:colOff>
      <xdr:row>9</xdr:row>
      <xdr:rowOff>0</xdr:rowOff>
    </xdr:to>
    <xdr:sp macro="" textlink="">
      <xdr:nvSpPr>
        <xdr:cNvPr id="2051" name="Line 3"/>
        <xdr:cNvSpPr>
          <a:spLocks noChangeShapeType="1"/>
        </xdr:cNvSpPr>
      </xdr:nvSpPr>
      <xdr:spPr bwMode="auto">
        <a:xfrm flipH="1">
          <a:off x="2828260" y="1403498"/>
          <a:ext cx="0" cy="48200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1034902</xdr:colOff>
      <xdr:row>6</xdr:row>
      <xdr:rowOff>0</xdr:rowOff>
    </xdr:from>
    <xdr:to>
      <xdr:col>6</xdr:col>
      <xdr:colOff>1034902</xdr:colOff>
      <xdr:row>8</xdr:row>
      <xdr:rowOff>155944</xdr:rowOff>
    </xdr:to>
    <xdr:sp macro="" textlink="">
      <xdr:nvSpPr>
        <xdr:cNvPr id="2052" name="Line 3"/>
        <xdr:cNvSpPr>
          <a:spLocks noChangeShapeType="1"/>
        </xdr:cNvSpPr>
      </xdr:nvSpPr>
      <xdr:spPr bwMode="auto">
        <a:xfrm flipH="1">
          <a:off x="5209953" y="1396409"/>
          <a:ext cx="0" cy="4820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921488</xdr:colOff>
      <xdr:row>5</xdr:row>
      <xdr:rowOff>326065</xdr:rowOff>
    </xdr:from>
    <xdr:to>
      <xdr:col>10</xdr:col>
      <xdr:colOff>921488</xdr:colOff>
      <xdr:row>8</xdr:row>
      <xdr:rowOff>141767</xdr:rowOff>
    </xdr:to>
    <xdr:sp macro="" textlink="">
      <xdr:nvSpPr>
        <xdr:cNvPr id="2053" name="Line 3"/>
        <xdr:cNvSpPr>
          <a:spLocks noChangeShapeType="1"/>
        </xdr:cNvSpPr>
      </xdr:nvSpPr>
      <xdr:spPr bwMode="auto">
        <a:xfrm flipH="1">
          <a:off x="9696893" y="1396409"/>
          <a:ext cx="0" cy="4678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616688</xdr:colOff>
      <xdr:row>6</xdr:row>
      <xdr:rowOff>28353</xdr:rowOff>
    </xdr:from>
    <xdr:to>
      <xdr:col>8</xdr:col>
      <xdr:colOff>616688</xdr:colOff>
      <xdr:row>9</xdr:row>
      <xdr:rowOff>7088</xdr:rowOff>
    </xdr:to>
    <xdr:sp macro="" textlink="">
      <xdr:nvSpPr>
        <xdr:cNvPr id="2054" name="Line 6"/>
        <xdr:cNvSpPr>
          <a:spLocks noChangeShapeType="1"/>
        </xdr:cNvSpPr>
      </xdr:nvSpPr>
      <xdr:spPr bwMode="auto">
        <a:xfrm>
          <a:off x="7223051" y="1424763"/>
          <a:ext cx="0" cy="46783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637953</xdr:colOff>
      <xdr:row>11</xdr:row>
      <xdr:rowOff>0</xdr:rowOff>
    </xdr:from>
    <xdr:to>
      <xdr:col>8</xdr:col>
      <xdr:colOff>637953</xdr:colOff>
      <xdr:row>17</xdr:row>
      <xdr:rowOff>0</xdr:rowOff>
    </xdr:to>
    <xdr:sp macro="" textlink="">
      <xdr:nvSpPr>
        <xdr:cNvPr id="2055" name="Line 8"/>
        <xdr:cNvSpPr>
          <a:spLocks noChangeShapeType="1"/>
        </xdr:cNvSpPr>
      </xdr:nvSpPr>
      <xdr:spPr bwMode="auto">
        <a:xfrm>
          <a:off x="7244316" y="2962940"/>
          <a:ext cx="0" cy="13184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942753</xdr:colOff>
      <xdr:row>11</xdr:row>
      <xdr:rowOff>7088</xdr:rowOff>
    </xdr:from>
    <xdr:to>
      <xdr:col>10</xdr:col>
      <xdr:colOff>942753</xdr:colOff>
      <xdr:row>13</xdr:row>
      <xdr:rowOff>7088</xdr:rowOff>
    </xdr:to>
    <xdr:sp macro="" textlink="">
      <xdr:nvSpPr>
        <xdr:cNvPr id="2056" name="Line 9"/>
        <xdr:cNvSpPr>
          <a:spLocks noChangeShapeType="1"/>
        </xdr:cNvSpPr>
      </xdr:nvSpPr>
      <xdr:spPr bwMode="auto">
        <a:xfrm>
          <a:off x="9718158" y="2970028"/>
          <a:ext cx="0" cy="3260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935665</xdr:colOff>
      <xdr:row>15</xdr:row>
      <xdr:rowOff>7088</xdr:rowOff>
    </xdr:from>
    <xdr:to>
      <xdr:col>10</xdr:col>
      <xdr:colOff>935665</xdr:colOff>
      <xdr:row>17</xdr:row>
      <xdr:rowOff>0</xdr:rowOff>
    </xdr:to>
    <xdr:sp macro="" textlink="">
      <xdr:nvSpPr>
        <xdr:cNvPr id="2057" name="Line 10"/>
        <xdr:cNvSpPr>
          <a:spLocks noChangeShapeType="1"/>
        </xdr:cNvSpPr>
      </xdr:nvSpPr>
      <xdr:spPr bwMode="auto">
        <a:xfrm>
          <a:off x="9711070" y="3962400"/>
          <a:ext cx="0" cy="31897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765544</xdr:colOff>
      <xdr:row>10</xdr:row>
      <xdr:rowOff>616688</xdr:rowOff>
    </xdr:from>
    <xdr:to>
      <xdr:col>6</xdr:col>
      <xdr:colOff>765544</xdr:colOff>
      <xdr:row>13</xdr:row>
      <xdr:rowOff>7088</xdr:rowOff>
    </xdr:to>
    <xdr:sp macro="" textlink="">
      <xdr:nvSpPr>
        <xdr:cNvPr id="2058" name="Line 11"/>
        <xdr:cNvSpPr>
          <a:spLocks noChangeShapeType="1"/>
        </xdr:cNvSpPr>
      </xdr:nvSpPr>
      <xdr:spPr bwMode="auto">
        <a:xfrm>
          <a:off x="4940595" y="2955851"/>
          <a:ext cx="0" cy="3402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808074</xdr:colOff>
      <xdr:row>15</xdr:row>
      <xdr:rowOff>0</xdr:rowOff>
    </xdr:from>
    <xdr:to>
      <xdr:col>6</xdr:col>
      <xdr:colOff>822251</xdr:colOff>
      <xdr:row>17</xdr:row>
      <xdr:rowOff>0</xdr:rowOff>
    </xdr:to>
    <xdr:sp macro="" textlink="">
      <xdr:nvSpPr>
        <xdr:cNvPr id="2059" name="Line 12"/>
        <xdr:cNvSpPr>
          <a:spLocks noChangeShapeType="1"/>
        </xdr:cNvSpPr>
      </xdr:nvSpPr>
      <xdr:spPr bwMode="auto">
        <a:xfrm>
          <a:off x="4983126" y="3955312"/>
          <a:ext cx="14176" cy="3260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47625</xdr:colOff>
      <xdr:row>2</xdr:row>
      <xdr:rowOff>219074</xdr:rowOff>
    </xdr:from>
    <xdr:to>
      <xdr:col>18</xdr:col>
      <xdr:colOff>47625</xdr:colOff>
      <xdr:row>7</xdr:row>
      <xdr:rowOff>104774</xdr:rowOff>
    </xdr:to>
    <xdr:sp macro="" textlink="">
      <xdr:nvSpPr>
        <xdr:cNvPr id="1037" name="Rectangle 13"/>
        <xdr:cNvSpPr>
          <a:spLocks noChangeArrowheads="1"/>
        </xdr:cNvSpPr>
      </xdr:nvSpPr>
      <xdr:spPr bwMode="auto">
        <a:xfrm>
          <a:off x="885825" y="714374"/>
          <a:ext cx="13306425" cy="962025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>
          <a:miter lim="800000"/>
          <a:headEnd/>
          <a:tailEnd/>
        </a:ln>
        <a:effectLst/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FF"/>
          </a:extrusionClr>
        </a:sp3d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40" b="0" i="0" u="none" strike="noStrike" baseline="0">
              <a:solidFill>
                <a:srgbClr val="000000"/>
              </a:solidFill>
              <a:latin typeface="Arial" pitchFamily="34" charset="0"/>
              <a:cs typeface="Arial Cyr"/>
            </a:rPr>
            <a:t>Основные направления модернизации систем водоснабжения и водоотведения </a:t>
          </a:r>
        </a:p>
        <a:p>
          <a:pPr algn="ctr" rtl="0">
            <a:defRPr sz="1000"/>
          </a:pPr>
          <a:r>
            <a:rPr lang="ru-RU" sz="1440" b="0" i="0" u="none" strike="noStrike" baseline="0">
              <a:solidFill>
                <a:srgbClr val="000000"/>
              </a:solidFill>
              <a:latin typeface="Arial" pitchFamily="34" charset="0"/>
              <a:cs typeface="Arial Cyr"/>
            </a:rPr>
            <a:t>для  улучшения качества водообеспечния населения края (1,3 млн.человек)                                                                                                                                                                                                                                </a:t>
          </a:r>
        </a:p>
        <a:p>
          <a:pPr algn="ctr" rtl="0">
            <a:defRPr sz="1000"/>
          </a:pPr>
          <a:r>
            <a:rPr lang="ru-RU" sz="1440" b="0" i="0" u="none" strike="noStrike" baseline="0">
              <a:solidFill>
                <a:srgbClr val="000000"/>
              </a:solidFill>
              <a:latin typeface="Arial" pitchFamily="34" charset="0"/>
              <a:cs typeface="Arial Cyr"/>
            </a:rPr>
            <a:t>Объём финансирования на 2014-2022 годы - 24 768,0 млн.рублей ( с сетями),</a:t>
          </a:r>
        </a:p>
        <a:p>
          <a:pPr algn="ctr" rtl="0">
            <a:defRPr sz="1000"/>
          </a:pPr>
          <a:r>
            <a:rPr lang="ru-RU" sz="1440" b="0" i="0" u="none" strike="noStrike" baseline="0">
              <a:solidFill>
                <a:srgbClr val="000000"/>
              </a:solidFill>
              <a:latin typeface="Arial" pitchFamily="34" charset="0"/>
              <a:cs typeface="Arial Cyr"/>
            </a:rPr>
            <a:t>	                   без  сетей - 9 167,98 млн.рублей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zoomScaleNormal="100" workbookViewId="0">
      <selection activeCell="M10" sqref="M10:S11"/>
    </sheetView>
  </sheetViews>
  <sheetFormatPr defaultRowHeight="12.85"/>
  <cols>
    <col min="1" max="1" width="12.59765625" customWidth="1"/>
    <col min="2" max="2" width="10.296875" customWidth="1"/>
    <col min="3" max="3" width="5.69921875" customWidth="1"/>
    <col min="4" max="4" width="12.09765625" customWidth="1"/>
    <col min="5" max="5" width="13.09765625" customWidth="1"/>
    <col min="6" max="6" width="5.09765625" customWidth="1"/>
    <col min="7" max="7" width="24.8984375" customWidth="1"/>
    <col min="8" max="8" width="9.3984375" customWidth="1"/>
    <col min="9" max="9" width="22.296875" customWidth="1"/>
    <col min="10" max="10" width="8.296875" customWidth="1"/>
    <col min="11" max="11" width="30.59765625" customWidth="1"/>
    <col min="12" max="12" width="7.3984375" customWidth="1"/>
    <col min="13" max="13" width="14.59765625" customWidth="1"/>
    <col min="14" max="14" width="11.59765625" customWidth="1"/>
    <col min="15" max="15" width="4.3984375" customWidth="1"/>
    <col min="16" max="16" width="5" customWidth="1"/>
    <col min="17" max="17" width="4" customWidth="1"/>
    <col min="18" max="18" width="10.69921875" customWidth="1"/>
    <col min="19" max="19" width="14.59765625" customWidth="1"/>
  </cols>
  <sheetData>
    <row r="1" spans="1:27" ht="26.25" customHeight="1">
      <c r="R1" s="329"/>
      <c r="S1" s="329"/>
    </row>
    <row r="2" spans="1:27">
      <c r="Q2" s="331" t="s">
        <v>278</v>
      </c>
      <c r="R2" s="331"/>
      <c r="S2" s="331"/>
    </row>
    <row r="3" spans="1:27" ht="23.3" customHeight="1">
      <c r="B3" s="312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</row>
    <row r="4" spans="1:27" ht="23.3" customHeight="1"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</row>
    <row r="5" spans="1:27" ht="15.8" customHeight="1"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</row>
    <row r="6" spans="1:27" ht="9.8000000000000007" customHeight="1"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</row>
    <row r="10" spans="1:27" ht="36" customHeight="1">
      <c r="A10" s="295" t="s">
        <v>0</v>
      </c>
      <c r="B10" s="297"/>
      <c r="D10" s="295" t="s">
        <v>270</v>
      </c>
      <c r="E10" s="297"/>
      <c r="G10" s="301" t="s">
        <v>271</v>
      </c>
      <c r="H10" s="178"/>
      <c r="I10" s="301" t="s">
        <v>284</v>
      </c>
      <c r="J10" s="150"/>
      <c r="K10" s="301" t="s">
        <v>273</v>
      </c>
      <c r="L10" s="150"/>
      <c r="M10" s="295" t="s">
        <v>321</v>
      </c>
      <c r="N10" s="296"/>
      <c r="O10" s="296"/>
      <c r="P10" s="296"/>
      <c r="Q10" s="296"/>
      <c r="R10" s="296"/>
      <c r="S10" s="297"/>
    </row>
    <row r="11" spans="1:27" ht="49.55" customHeight="1">
      <c r="A11" s="298"/>
      <c r="B11" s="300"/>
      <c r="D11" s="298"/>
      <c r="E11" s="300"/>
      <c r="G11" s="302"/>
      <c r="H11" s="178"/>
      <c r="I11" s="302"/>
      <c r="J11" s="150"/>
      <c r="K11" s="302"/>
      <c r="L11" s="150"/>
      <c r="M11" s="298"/>
      <c r="N11" s="299"/>
      <c r="O11" s="299"/>
      <c r="P11" s="299"/>
      <c r="Q11" s="299"/>
      <c r="R11" s="299"/>
      <c r="S11" s="300"/>
    </row>
    <row r="12" spans="1:27">
      <c r="B12" s="1"/>
      <c r="E12" s="1"/>
      <c r="G12" s="151"/>
      <c r="H12" s="151"/>
      <c r="I12" s="151"/>
      <c r="J12" s="151"/>
      <c r="K12" s="151"/>
      <c r="L12" s="151"/>
      <c r="N12" s="2"/>
      <c r="S12" s="2"/>
    </row>
    <row r="13" spans="1:27">
      <c r="B13" s="3"/>
      <c r="E13" s="3"/>
      <c r="G13" s="151"/>
      <c r="H13" s="151"/>
      <c r="I13" s="151"/>
      <c r="J13" s="151"/>
      <c r="K13" s="151"/>
      <c r="L13" s="151"/>
      <c r="N13" s="2"/>
      <c r="S13" s="2"/>
    </row>
    <row r="14" spans="1:27" ht="25.55" customHeight="1">
      <c r="A14" s="295" t="s">
        <v>268</v>
      </c>
      <c r="B14" s="297"/>
      <c r="D14" s="295" t="s">
        <v>269</v>
      </c>
      <c r="E14" s="297"/>
      <c r="G14" s="301" t="s">
        <v>272</v>
      </c>
      <c r="H14" s="178"/>
      <c r="I14" s="178"/>
      <c r="J14" s="150"/>
      <c r="K14" s="301" t="s">
        <v>274</v>
      </c>
      <c r="L14" s="150"/>
      <c r="M14" s="295" t="s">
        <v>33</v>
      </c>
      <c r="N14" s="296"/>
      <c r="O14" s="297"/>
      <c r="Q14" s="295" t="s">
        <v>34</v>
      </c>
      <c r="R14" s="296"/>
      <c r="S14" s="297"/>
    </row>
    <row r="15" spans="1:27" ht="27.8" customHeight="1">
      <c r="A15" s="298"/>
      <c r="B15" s="300"/>
      <c r="D15" s="298"/>
      <c r="E15" s="300"/>
      <c r="G15" s="302"/>
      <c r="H15" s="178"/>
      <c r="I15" s="178"/>
      <c r="J15" s="150"/>
      <c r="K15" s="302"/>
      <c r="L15" s="150"/>
      <c r="M15" s="298"/>
      <c r="N15" s="299"/>
      <c r="O15" s="300"/>
      <c r="Q15" s="298"/>
      <c r="R15" s="299"/>
      <c r="S15" s="300"/>
      <c r="AA15" t="s">
        <v>56</v>
      </c>
    </row>
    <row r="16" spans="1:27">
      <c r="B16" s="1"/>
      <c r="E16" s="1"/>
      <c r="J16" s="151"/>
      <c r="K16" s="151"/>
      <c r="L16" s="151"/>
      <c r="N16" s="2"/>
      <c r="S16" s="2"/>
    </row>
    <row r="17" spans="1:19">
      <c r="B17" s="3"/>
      <c r="E17" s="3"/>
      <c r="J17" s="151"/>
      <c r="K17" s="151"/>
      <c r="L17" s="151"/>
      <c r="N17" s="2"/>
      <c r="S17" s="2"/>
    </row>
    <row r="18" spans="1:19" ht="24" customHeight="1">
      <c r="A18" s="308" t="s">
        <v>317</v>
      </c>
      <c r="B18" s="297"/>
      <c r="D18" s="308" t="s">
        <v>318</v>
      </c>
      <c r="E18" s="297"/>
      <c r="G18" s="303" t="s">
        <v>283</v>
      </c>
      <c r="H18" s="178"/>
      <c r="I18" s="301" t="s">
        <v>314</v>
      </c>
      <c r="J18" s="150"/>
      <c r="K18" s="301" t="s">
        <v>319</v>
      </c>
      <c r="L18" s="150"/>
      <c r="M18" s="317" t="s">
        <v>320</v>
      </c>
      <c r="N18" s="318"/>
      <c r="O18" s="319"/>
      <c r="Q18" s="295" t="s">
        <v>315</v>
      </c>
      <c r="R18" s="296"/>
      <c r="S18" s="297"/>
    </row>
    <row r="19" spans="1:19" ht="28.5" customHeight="1">
      <c r="A19" s="323"/>
      <c r="B19" s="324"/>
      <c r="D19" s="323"/>
      <c r="E19" s="324"/>
      <c r="G19" s="304"/>
      <c r="H19" s="179"/>
      <c r="I19" s="305"/>
      <c r="J19" s="150"/>
      <c r="K19" s="304"/>
      <c r="L19" s="150"/>
      <c r="M19" s="320"/>
      <c r="N19" s="321"/>
      <c r="O19" s="322"/>
      <c r="Q19" s="298"/>
      <c r="R19" s="299"/>
      <c r="S19" s="300"/>
    </row>
    <row r="20" spans="1:19">
      <c r="A20" s="323"/>
      <c r="B20" s="324"/>
      <c r="D20" s="323"/>
      <c r="E20" s="324"/>
      <c r="G20" s="304"/>
      <c r="H20" s="179"/>
      <c r="I20" s="305"/>
      <c r="J20" s="150"/>
      <c r="K20" s="304"/>
      <c r="L20" s="150"/>
      <c r="N20" s="2"/>
      <c r="S20" s="2"/>
    </row>
    <row r="21" spans="1:19">
      <c r="A21" s="323"/>
      <c r="B21" s="324"/>
      <c r="D21" s="323"/>
      <c r="E21" s="324"/>
      <c r="G21" s="304"/>
      <c r="H21" s="179"/>
      <c r="I21" s="305"/>
      <c r="J21" s="150"/>
      <c r="K21" s="304"/>
      <c r="L21" s="150"/>
      <c r="N21" s="2"/>
      <c r="S21" s="2"/>
    </row>
    <row r="22" spans="1:19" ht="12.7" customHeight="1">
      <c r="A22" s="323"/>
      <c r="B22" s="324"/>
      <c r="D22" s="323"/>
      <c r="E22" s="324"/>
      <c r="G22" s="304"/>
      <c r="H22" s="179"/>
      <c r="I22" s="305"/>
      <c r="J22" s="150"/>
      <c r="K22" s="304"/>
      <c r="L22" s="150"/>
      <c r="M22" s="308" t="s">
        <v>301</v>
      </c>
      <c r="N22" s="309"/>
      <c r="O22" s="310"/>
      <c r="Q22" s="308" t="s">
        <v>316</v>
      </c>
      <c r="R22" s="309"/>
      <c r="S22" s="310"/>
    </row>
    <row r="23" spans="1:19">
      <c r="A23" s="323"/>
      <c r="B23" s="324"/>
      <c r="D23" s="323"/>
      <c r="E23" s="324"/>
      <c r="G23" s="304"/>
      <c r="H23" s="179"/>
      <c r="I23" s="305"/>
      <c r="J23" s="150"/>
      <c r="K23" s="304"/>
      <c r="L23" s="150"/>
      <c r="M23" s="311"/>
      <c r="N23" s="312"/>
      <c r="O23" s="313"/>
      <c r="Q23" s="311"/>
      <c r="R23" s="312"/>
      <c r="S23" s="313"/>
    </row>
    <row r="24" spans="1:19">
      <c r="A24" s="323"/>
      <c r="B24" s="324"/>
      <c r="D24" s="323"/>
      <c r="E24" s="324"/>
      <c r="G24" s="304"/>
      <c r="H24" s="179"/>
      <c r="I24" s="305"/>
      <c r="J24" s="150"/>
      <c r="K24" s="304"/>
      <c r="L24" s="150"/>
      <c r="M24" s="311"/>
      <c r="N24" s="312"/>
      <c r="O24" s="313"/>
      <c r="Q24" s="311"/>
      <c r="R24" s="312"/>
      <c r="S24" s="313"/>
    </row>
    <row r="25" spans="1:19">
      <c r="A25" s="323"/>
      <c r="B25" s="324"/>
      <c r="D25" s="323"/>
      <c r="E25" s="324"/>
      <c r="G25" s="304"/>
      <c r="H25" s="179"/>
      <c r="I25" s="305"/>
      <c r="J25" s="150"/>
      <c r="K25" s="304"/>
      <c r="L25" s="150"/>
      <c r="M25" s="311"/>
      <c r="N25" s="312"/>
      <c r="O25" s="313"/>
      <c r="Q25" s="311"/>
      <c r="R25" s="312"/>
      <c r="S25" s="313"/>
    </row>
    <row r="26" spans="1:19">
      <c r="A26" s="323"/>
      <c r="B26" s="324"/>
      <c r="D26" s="323"/>
      <c r="E26" s="324"/>
      <c r="G26" s="304"/>
      <c r="H26" s="179"/>
      <c r="I26" s="305"/>
      <c r="J26" s="150"/>
      <c r="K26" s="304"/>
      <c r="L26" s="150"/>
      <c r="M26" s="311"/>
      <c r="N26" s="312"/>
      <c r="O26" s="313"/>
      <c r="Q26" s="311"/>
      <c r="R26" s="312"/>
      <c r="S26" s="313"/>
    </row>
    <row r="27" spans="1:19">
      <c r="A27" s="323"/>
      <c r="B27" s="324"/>
      <c r="D27" s="323"/>
      <c r="E27" s="324"/>
      <c r="G27" s="304"/>
      <c r="H27" s="179"/>
      <c r="I27" s="305"/>
      <c r="J27" s="150"/>
      <c r="K27" s="304"/>
      <c r="L27" s="150"/>
      <c r="M27" s="311"/>
      <c r="N27" s="312"/>
      <c r="O27" s="313"/>
      <c r="Q27" s="311"/>
      <c r="R27" s="312"/>
      <c r="S27" s="313"/>
    </row>
    <row r="28" spans="1:19" ht="25.55" customHeight="1">
      <c r="A28" s="323"/>
      <c r="B28" s="324"/>
      <c r="D28" s="323"/>
      <c r="E28" s="324"/>
      <c r="G28" s="304"/>
      <c r="H28" s="179"/>
      <c r="I28" s="305"/>
      <c r="J28" s="150"/>
      <c r="K28" s="304"/>
      <c r="L28" s="150"/>
      <c r="M28" s="311"/>
      <c r="N28" s="312"/>
      <c r="O28" s="313"/>
      <c r="Q28" s="311"/>
      <c r="R28" s="312"/>
      <c r="S28" s="313"/>
    </row>
    <row r="29" spans="1:19">
      <c r="A29" s="325"/>
      <c r="B29" s="326"/>
      <c r="D29" s="325"/>
      <c r="E29" s="326"/>
      <c r="G29" s="305"/>
      <c r="I29" s="306"/>
      <c r="J29" s="151"/>
      <c r="K29" s="306"/>
      <c r="L29" s="151"/>
      <c r="M29" s="311"/>
      <c r="N29" s="312"/>
      <c r="O29" s="313"/>
      <c r="Q29" s="311"/>
      <c r="R29" s="312"/>
      <c r="S29" s="313"/>
    </row>
    <row r="30" spans="1:19">
      <c r="A30" s="325"/>
      <c r="B30" s="326"/>
      <c r="D30" s="325"/>
      <c r="E30" s="326"/>
      <c r="G30" s="305"/>
      <c r="I30" s="306"/>
      <c r="J30" s="151"/>
      <c r="K30" s="306"/>
      <c r="L30" s="151"/>
      <c r="M30" s="311"/>
      <c r="N30" s="312"/>
      <c r="O30" s="313"/>
      <c r="Q30" s="311"/>
      <c r="R30" s="312"/>
      <c r="S30" s="313"/>
    </row>
    <row r="31" spans="1:19">
      <c r="A31" s="325"/>
      <c r="B31" s="326"/>
      <c r="D31" s="325"/>
      <c r="E31" s="326"/>
      <c r="G31" s="305"/>
      <c r="I31" s="306"/>
      <c r="K31" s="306"/>
      <c r="M31" s="311"/>
      <c r="N31" s="312"/>
      <c r="O31" s="313"/>
      <c r="Q31" s="311"/>
      <c r="R31" s="312"/>
      <c r="S31" s="313"/>
    </row>
    <row r="32" spans="1:19">
      <c r="A32" s="325"/>
      <c r="B32" s="326"/>
      <c r="D32" s="325"/>
      <c r="E32" s="326"/>
      <c r="G32" s="305"/>
      <c r="I32" s="306"/>
      <c r="K32" s="306"/>
      <c r="M32" s="311"/>
      <c r="N32" s="312"/>
      <c r="O32" s="313"/>
      <c r="Q32" s="311"/>
      <c r="R32" s="312"/>
      <c r="S32" s="313"/>
    </row>
    <row r="33" spans="1:19" ht="81.099999999999994" customHeight="1">
      <c r="A33" s="327"/>
      <c r="B33" s="328"/>
      <c r="D33" s="327"/>
      <c r="E33" s="328"/>
      <c r="G33" s="302"/>
      <c r="I33" s="307"/>
      <c r="K33" s="307"/>
      <c r="M33" s="314"/>
      <c r="N33" s="315"/>
      <c r="O33" s="316"/>
      <c r="Q33" s="314"/>
      <c r="R33" s="315"/>
      <c r="S33" s="316"/>
    </row>
  </sheetData>
  <mergeCells count="24">
    <mergeCell ref="G10:G11"/>
    <mergeCell ref="K10:K11"/>
    <mergeCell ref="I10:I11"/>
    <mergeCell ref="Q2:S2"/>
    <mergeCell ref="A18:B33"/>
    <mergeCell ref="A14:B15"/>
    <mergeCell ref="D14:E15"/>
    <mergeCell ref="M14:O15"/>
    <mergeCell ref="D18:E33"/>
    <mergeCell ref="R1:S1"/>
    <mergeCell ref="B3:R6"/>
    <mergeCell ref="A10:B11"/>
    <mergeCell ref="D10:E11"/>
    <mergeCell ref="M10:S11"/>
    <mergeCell ref="Q14:S15"/>
    <mergeCell ref="G14:G15"/>
    <mergeCell ref="K14:K15"/>
    <mergeCell ref="G18:G33"/>
    <mergeCell ref="I18:I33"/>
    <mergeCell ref="K18:K33"/>
    <mergeCell ref="Q22:S33"/>
    <mergeCell ref="M22:O33"/>
    <mergeCell ref="M18:O19"/>
    <mergeCell ref="Q18:S19"/>
  </mergeCells>
  <phoneticPr fontId="2" type="noConversion"/>
  <printOptions horizontalCentered="1"/>
  <pageMargins left="0.39370078740157483" right="0.39370078740157483" top="0.39370078740157483" bottom="0.39370078740157483" header="0" footer="0"/>
  <pageSetup paperSize="9" scale="6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6"/>
  <sheetViews>
    <sheetView view="pageBreakPreview" zoomScaleNormal="100" zoomScaleSheetLayoutView="100" workbookViewId="0">
      <selection activeCell="Z29" sqref="Z29"/>
    </sheetView>
  </sheetViews>
  <sheetFormatPr defaultColWidth="9.09765625" defaultRowHeight="12.85"/>
  <cols>
    <col min="1" max="1" width="4.8984375" style="11" bestFit="1" customWidth="1"/>
    <col min="2" max="2" width="27.3984375" style="10" customWidth="1"/>
    <col min="3" max="3" width="6" style="10" customWidth="1"/>
    <col min="4" max="4" width="7" style="70" customWidth="1"/>
    <col min="5" max="5" width="7" style="70" hidden="1" customWidth="1"/>
    <col min="6" max="6" width="6" style="10" customWidth="1"/>
    <col min="7" max="7" width="8.8984375" style="10" hidden="1" customWidth="1"/>
    <col min="8" max="8" width="36.59765625" style="10" hidden="1" customWidth="1"/>
    <col min="9" max="9" width="5.8984375" style="10" customWidth="1"/>
    <col min="10" max="10" width="8" style="10" customWidth="1"/>
    <col min="11" max="11" width="6.69921875" style="10" customWidth="1"/>
    <col min="12" max="12" width="7" style="10" customWidth="1"/>
    <col min="13" max="13" width="5" style="10" customWidth="1"/>
    <col min="14" max="14" width="6.69921875" style="10" customWidth="1"/>
    <col min="15" max="15" width="5.59765625" style="10" customWidth="1"/>
    <col min="16" max="16" width="7.3984375" style="10" customWidth="1"/>
    <col min="17" max="17" width="15.69921875" style="10" hidden="1" customWidth="1"/>
    <col min="18" max="16384" width="9.09765625" style="10"/>
  </cols>
  <sheetData>
    <row r="1" spans="1:20" ht="21.8" customHeight="1">
      <c r="J1" s="187"/>
      <c r="L1" s="332" t="s">
        <v>327</v>
      </c>
      <c r="M1" s="332"/>
      <c r="N1" s="332"/>
      <c r="O1" s="332"/>
      <c r="P1" s="332"/>
    </row>
    <row r="2" spans="1:20" s="4" customFormat="1" ht="48.7" customHeight="1">
      <c r="A2" s="333" t="s">
        <v>139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</row>
    <row r="3" spans="1:20" s="20" customFormat="1" ht="14.25" customHeight="1">
      <c r="A3" s="334" t="s">
        <v>80</v>
      </c>
      <c r="B3" s="334" t="s">
        <v>75</v>
      </c>
      <c r="C3" s="334" t="s">
        <v>79</v>
      </c>
      <c r="D3" s="334" t="s">
        <v>69</v>
      </c>
      <c r="E3" s="334" t="s">
        <v>61</v>
      </c>
      <c r="F3" s="334" t="s">
        <v>135</v>
      </c>
      <c r="G3" s="337" t="s">
        <v>136</v>
      </c>
      <c r="H3" s="337"/>
      <c r="I3" s="337"/>
      <c r="J3" s="337"/>
      <c r="K3" s="337"/>
      <c r="L3" s="337"/>
      <c r="M3" s="337"/>
      <c r="N3" s="338"/>
      <c r="O3" s="338"/>
      <c r="P3" s="338"/>
      <c r="Q3" s="339" t="s">
        <v>72</v>
      </c>
    </row>
    <row r="4" spans="1:20" s="9" customFormat="1" ht="15.8" customHeight="1">
      <c r="A4" s="335"/>
      <c r="B4" s="335"/>
      <c r="C4" s="335"/>
      <c r="D4" s="335"/>
      <c r="E4" s="335"/>
      <c r="F4" s="335"/>
      <c r="G4" s="67"/>
      <c r="H4" s="68" t="s">
        <v>101</v>
      </c>
      <c r="I4" s="351">
        <v>2014</v>
      </c>
      <c r="J4" s="344"/>
      <c r="K4" s="343">
        <v>2015</v>
      </c>
      <c r="L4" s="344"/>
      <c r="M4" s="343">
        <v>2016</v>
      </c>
      <c r="N4" s="344"/>
      <c r="O4" s="337" t="s">
        <v>133</v>
      </c>
      <c r="P4" s="337"/>
      <c r="Q4" s="340"/>
    </row>
    <row r="5" spans="1:20" s="9" customFormat="1" ht="38.25" customHeight="1">
      <c r="A5" s="336"/>
      <c r="B5" s="336"/>
      <c r="C5" s="336"/>
      <c r="D5" s="336"/>
      <c r="E5" s="73"/>
      <c r="F5" s="336"/>
      <c r="G5" s="67"/>
      <c r="H5" s="68"/>
      <c r="I5" s="72" t="s">
        <v>135</v>
      </c>
      <c r="J5" s="72" t="s">
        <v>137</v>
      </c>
      <c r="K5" s="72" t="s">
        <v>135</v>
      </c>
      <c r="L5" s="72" t="s">
        <v>69</v>
      </c>
      <c r="M5" s="72" t="s">
        <v>135</v>
      </c>
      <c r="N5" s="72" t="s">
        <v>137</v>
      </c>
      <c r="O5" s="72" t="s">
        <v>135</v>
      </c>
      <c r="P5" s="72" t="s">
        <v>138</v>
      </c>
      <c r="Q5" s="69"/>
    </row>
    <row r="6" spans="1:20" s="9" customFormat="1" ht="15.1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/>
      <c r="I6" s="71">
        <v>7</v>
      </c>
      <c r="J6" s="71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71">
        <v>12</v>
      </c>
    </row>
    <row r="7" spans="1:20" s="36" customFormat="1" ht="15.1" customHeight="1">
      <c r="A7" s="35"/>
      <c r="B7" s="63" t="s">
        <v>132</v>
      </c>
      <c r="C7" s="64"/>
      <c r="D7" s="63">
        <v>200600</v>
      </c>
      <c r="E7" s="63">
        <f t="shared" ref="E7:Q7" si="0">SUM(E9,E10,E12,E16,E18,E20,E23,E28,E30,E33,E36,E38,E40,E42,E46,E49,E51,E56,E59,E72,E74,E76,E79,E82)</f>
        <v>24</v>
      </c>
      <c r="F7" s="63">
        <f t="shared" si="0"/>
        <v>74</v>
      </c>
      <c r="G7" s="63">
        <f t="shared" si="0"/>
        <v>41004</v>
      </c>
      <c r="H7" s="63">
        <f t="shared" si="0"/>
        <v>0</v>
      </c>
      <c r="I7" s="63">
        <f t="shared" si="0"/>
        <v>17</v>
      </c>
      <c r="J7" s="63">
        <f t="shared" si="0"/>
        <v>49600</v>
      </c>
      <c r="K7" s="63">
        <v>19</v>
      </c>
      <c r="L7" s="63">
        <v>49000</v>
      </c>
      <c r="M7" s="63">
        <v>18</v>
      </c>
      <c r="N7" s="63">
        <f t="shared" si="0"/>
        <v>52500</v>
      </c>
      <c r="O7" s="63">
        <v>19</v>
      </c>
      <c r="P7" s="63">
        <v>49500</v>
      </c>
      <c r="Q7" s="63">
        <f t="shared" si="0"/>
        <v>6.9249999999999998</v>
      </c>
      <c r="S7" s="37"/>
      <c r="T7" s="37"/>
    </row>
    <row r="8" spans="1:20" s="34" customFormat="1" ht="13.55" customHeight="1">
      <c r="A8" s="38">
        <v>1</v>
      </c>
      <c r="B8" s="39" t="s">
        <v>3</v>
      </c>
      <c r="C8" s="31"/>
      <c r="D8" s="32">
        <f>SUM(D9)</f>
        <v>7500</v>
      </c>
      <c r="E8" s="40" t="e">
        <f>SUM(#REF!,J8,L8)</f>
        <v>#REF!</v>
      </c>
      <c r="F8" s="32">
        <f>SUM(I8,K8,O8)</f>
        <v>3</v>
      </c>
      <c r="G8" s="32">
        <f t="shared" ref="G8:P8" si="1">SUM(G9)</f>
        <v>7500</v>
      </c>
      <c r="H8" s="32">
        <f t="shared" si="1"/>
        <v>0</v>
      </c>
      <c r="I8" s="32">
        <f t="shared" si="1"/>
        <v>1</v>
      </c>
      <c r="J8" s="32">
        <f t="shared" si="1"/>
        <v>2500</v>
      </c>
      <c r="K8" s="32">
        <f t="shared" si="1"/>
        <v>1</v>
      </c>
      <c r="L8" s="32">
        <f t="shared" si="1"/>
        <v>2500</v>
      </c>
      <c r="M8" s="32">
        <f t="shared" si="1"/>
        <v>0</v>
      </c>
      <c r="N8" s="32">
        <f t="shared" si="1"/>
        <v>0</v>
      </c>
      <c r="O8" s="32">
        <f t="shared" si="1"/>
        <v>1</v>
      </c>
      <c r="P8" s="32">
        <f t="shared" si="1"/>
        <v>2500</v>
      </c>
      <c r="Q8" s="41"/>
      <c r="T8" s="42"/>
    </row>
    <row r="9" spans="1:20" s="30" customFormat="1" ht="11.3" customHeight="1">
      <c r="A9" s="23"/>
      <c r="B9" s="43" t="s">
        <v>4</v>
      </c>
      <c r="C9" s="25">
        <v>2500</v>
      </c>
      <c r="D9" s="26">
        <v>7500</v>
      </c>
      <c r="E9" s="27">
        <v>1</v>
      </c>
      <c r="F9" s="26">
        <v>3</v>
      </c>
      <c r="G9" s="26">
        <v>7500</v>
      </c>
      <c r="H9" s="26" t="s">
        <v>89</v>
      </c>
      <c r="I9" s="26">
        <v>1</v>
      </c>
      <c r="J9" s="26">
        <v>2500</v>
      </c>
      <c r="K9" s="28">
        <v>1</v>
      </c>
      <c r="L9" s="26">
        <v>2500</v>
      </c>
      <c r="M9" s="50"/>
      <c r="N9" s="50"/>
      <c r="O9" s="28">
        <v>1</v>
      </c>
      <c r="P9" s="28">
        <v>2500</v>
      </c>
      <c r="Q9" s="29">
        <v>0.625</v>
      </c>
      <c r="T9" s="44"/>
    </row>
    <row r="10" spans="1:20" s="34" customFormat="1">
      <c r="A10" s="38">
        <v>2</v>
      </c>
      <c r="B10" s="39" t="s">
        <v>5</v>
      </c>
      <c r="C10" s="31"/>
      <c r="D10" s="32">
        <f>SUM(D11)</f>
        <v>2500</v>
      </c>
      <c r="E10" s="32">
        <f t="shared" ref="E10:P10" si="2">SUM(E11)</f>
        <v>1</v>
      </c>
      <c r="F10" s="32">
        <f t="shared" si="2"/>
        <v>1</v>
      </c>
      <c r="G10" s="32">
        <f t="shared" si="2"/>
        <v>2500</v>
      </c>
      <c r="H10" s="32">
        <f t="shared" si="2"/>
        <v>0</v>
      </c>
      <c r="I10" s="32">
        <f t="shared" si="2"/>
        <v>1</v>
      </c>
      <c r="J10" s="32">
        <f t="shared" si="2"/>
        <v>2500</v>
      </c>
      <c r="K10" s="32">
        <f t="shared" si="2"/>
        <v>0</v>
      </c>
      <c r="L10" s="32">
        <f t="shared" si="2"/>
        <v>0</v>
      </c>
      <c r="M10" s="32">
        <f t="shared" si="2"/>
        <v>0</v>
      </c>
      <c r="N10" s="32">
        <f t="shared" si="2"/>
        <v>0</v>
      </c>
      <c r="O10" s="32">
        <f t="shared" si="2"/>
        <v>0</v>
      </c>
      <c r="P10" s="32">
        <f t="shared" si="2"/>
        <v>0</v>
      </c>
      <c r="Q10" s="33"/>
    </row>
    <row r="11" spans="1:20" s="30" customFormat="1" ht="14.25" customHeight="1">
      <c r="A11" s="23"/>
      <c r="B11" s="45" t="s">
        <v>50</v>
      </c>
      <c r="C11" s="25">
        <v>500</v>
      </c>
      <c r="D11" s="26">
        <v>2500</v>
      </c>
      <c r="E11" s="27">
        <v>1</v>
      </c>
      <c r="F11" s="26">
        <v>1</v>
      </c>
      <c r="G11" s="26">
        <v>2500</v>
      </c>
      <c r="H11" s="26"/>
      <c r="I11" s="50">
        <v>1</v>
      </c>
      <c r="J11" s="50">
        <v>2500</v>
      </c>
      <c r="K11" s="28"/>
      <c r="L11" s="26"/>
      <c r="M11" s="28"/>
      <c r="N11" s="28"/>
      <c r="O11" s="28"/>
      <c r="P11" s="28"/>
      <c r="Q11" s="29">
        <v>0.125</v>
      </c>
    </row>
    <row r="12" spans="1:20" s="34" customFormat="1" ht="17.3" customHeight="1">
      <c r="A12" s="38">
        <v>3</v>
      </c>
      <c r="B12" s="39" t="s">
        <v>6</v>
      </c>
      <c r="C12" s="31"/>
      <c r="D12" s="32">
        <f>SUM(D13:D15)</f>
        <v>10000</v>
      </c>
      <c r="E12" s="32">
        <f t="shared" ref="E12:P12" si="3">SUM(E13:E15)</f>
        <v>0</v>
      </c>
      <c r="F12" s="32">
        <f t="shared" si="3"/>
        <v>4</v>
      </c>
      <c r="G12" s="32">
        <f t="shared" si="3"/>
        <v>2000</v>
      </c>
      <c r="H12" s="32">
        <f t="shared" si="3"/>
        <v>0</v>
      </c>
      <c r="I12" s="32">
        <f t="shared" si="3"/>
        <v>1</v>
      </c>
      <c r="J12" s="32">
        <f t="shared" si="3"/>
        <v>2500</v>
      </c>
      <c r="K12" s="32">
        <f t="shared" si="3"/>
        <v>0</v>
      </c>
      <c r="L12" s="32">
        <f t="shared" si="3"/>
        <v>0</v>
      </c>
      <c r="M12" s="32">
        <f t="shared" si="3"/>
        <v>1</v>
      </c>
      <c r="N12" s="32">
        <f t="shared" si="3"/>
        <v>2500</v>
      </c>
      <c r="O12" s="32">
        <f t="shared" si="3"/>
        <v>2</v>
      </c>
      <c r="P12" s="32">
        <f t="shared" si="3"/>
        <v>5000</v>
      </c>
      <c r="Q12" s="33"/>
    </row>
    <row r="13" spans="1:20" s="30" customFormat="1" ht="12.7" customHeight="1">
      <c r="A13" s="23"/>
      <c r="B13" s="43" t="s">
        <v>46</v>
      </c>
      <c r="C13" s="25">
        <v>1910</v>
      </c>
      <c r="D13" s="26">
        <v>2500</v>
      </c>
      <c r="E13" s="27"/>
      <c r="F13" s="26">
        <v>1</v>
      </c>
      <c r="G13" s="26">
        <v>2000</v>
      </c>
      <c r="H13" s="26"/>
      <c r="I13" s="26">
        <v>1</v>
      </c>
      <c r="J13" s="26">
        <v>2500</v>
      </c>
      <c r="K13" s="28"/>
      <c r="L13" s="26"/>
      <c r="M13" s="28"/>
      <c r="N13" s="28"/>
      <c r="O13" s="28"/>
      <c r="P13" s="28"/>
      <c r="Q13" s="29">
        <v>0.45</v>
      </c>
    </row>
    <row r="14" spans="1:20" s="30" customFormat="1">
      <c r="A14" s="23"/>
      <c r="B14" s="43" t="s">
        <v>47</v>
      </c>
      <c r="C14" s="25">
        <v>1652</v>
      </c>
      <c r="D14" s="26">
        <v>2500</v>
      </c>
      <c r="E14" s="27"/>
      <c r="F14" s="26">
        <v>1</v>
      </c>
      <c r="G14" s="26"/>
      <c r="H14" s="26"/>
      <c r="I14" s="26"/>
      <c r="J14" s="26"/>
      <c r="K14" s="28"/>
      <c r="L14" s="26"/>
      <c r="M14" s="28">
        <v>1</v>
      </c>
      <c r="N14" s="28">
        <v>2500</v>
      </c>
      <c r="O14" s="28"/>
      <c r="P14" s="28"/>
      <c r="Q14" s="29">
        <v>0.4</v>
      </c>
    </row>
    <row r="15" spans="1:20" s="30" customFormat="1">
      <c r="A15" s="23"/>
      <c r="B15" s="43" t="s">
        <v>129</v>
      </c>
      <c r="C15" s="25"/>
      <c r="D15" s="26">
        <v>5000</v>
      </c>
      <c r="E15" s="27"/>
      <c r="F15" s="26">
        <v>2</v>
      </c>
      <c r="G15" s="26"/>
      <c r="H15" s="26"/>
      <c r="I15" s="26"/>
      <c r="J15" s="26"/>
      <c r="K15" s="28"/>
      <c r="L15" s="26"/>
      <c r="M15" s="28"/>
      <c r="N15" s="28"/>
      <c r="O15" s="28">
        <v>2</v>
      </c>
      <c r="P15" s="28">
        <v>5000</v>
      </c>
      <c r="Q15" s="29"/>
    </row>
    <row r="16" spans="1:20" s="34" customFormat="1">
      <c r="A16" s="38">
        <v>4</v>
      </c>
      <c r="B16" s="39" t="s">
        <v>7</v>
      </c>
      <c r="C16" s="31"/>
      <c r="D16" s="32">
        <f>SUM(D17)</f>
        <v>5000</v>
      </c>
      <c r="E16" s="32">
        <f t="shared" ref="E16:P16" si="4">SUM(E17)</f>
        <v>1</v>
      </c>
      <c r="F16" s="32">
        <f t="shared" si="4"/>
        <v>2</v>
      </c>
      <c r="G16" s="32">
        <f t="shared" si="4"/>
        <v>0</v>
      </c>
      <c r="H16" s="32">
        <f t="shared" si="4"/>
        <v>0</v>
      </c>
      <c r="I16" s="32">
        <f t="shared" si="4"/>
        <v>1</v>
      </c>
      <c r="J16" s="32">
        <f t="shared" si="4"/>
        <v>2500</v>
      </c>
      <c r="K16" s="32">
        <f t="shared" si="4"/>
        <v>0</v>
      </c>
      <c r="L16" s="32">
        <f t="shared" si="4"/>
        <v>0</v>
      </c>
      <c r="M16" s="32">
        <f t="shared" si="4"/>
        <v>1</v>
      </c>
      <c r="N16" s="32">
        <f t="shared" si="4"/>
        <v>2500</v>
      </c>
      <c r="O16" s="32">
        <f t="shared" si="4"/>
        <v>0</v>
      </c>
      <c r="P16" s="32">
        <f t="shared" si="4"/>
        <v>0</v>
      </c>
      <c r="Q16" s="33"/>
    </row>
    <row r="17" spans="1:17" s="30" customFormat="1" ht="15.1" customHeight="1">
      <c r="A17" s="23"/>
      <c r="B17" s="43" t="s">
        <v>123</v>
      </c>
      <c r="C17" s="25">
        <v>2543</v>
      </c>
      <c r="D17" s="26">
        <v>5000</v>
      </c>
      <c r="E17" s="27">
        <v>1</v>
      </c>
      <c r="F17" s="26">
        <v>2</v>
      </c>
      <c r="G17" s="26"/>
      <c r="H17" s="26" t="s">
        <v>95</v>
      </c>
      <c r="I17" s="26">
        <v>1</v>
      </c>
      <c r="J17" s="26">
        <v>2500</v>
      </c>
      <c r="K17" s="28"/>
      <c r="L17" s="26"/>
      <c r="M17" s="28">
        <v>1</v>
      </c>
      <c r="N17" s="28">
        <v>2500</v>
      </c>
      <c r="O17" s="28"/>
      <c r="P17" s="28"/>
      <c r="Q17" s="29">
        <v>0.7</v>
      </c>
    </row>
    <row r="18" spans="1:17" s="34" customFormat="1" ht="16.5" customHeight="1">
      <c r="A18" s="38">
        <v>5</v>
      </c>
      <c r="B18" s="39" t="s">
        <v>124</v>
      </c>
      <c r="C18" s="31"/>
      <c r="D18" s="32">
        <f>SUM(D19)</f>
        <v>2500</v>
      </c>
      <c r="E18" s="32">
        <f t="shared" ref="E18:Q18" si="5">SUM(E19)</f>
        <v>0</v>
      </c>
      <c r="F18" s="32">
        <f t="shared" si="5"/>
        <v>1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1</v>
      </c>
      <c r="N18" s="32">
        <f t="shared" si="5"/>
        <v>2500</v>
      </c>
      <c r="O18" s="32">
        <f t="shared" si="5"/>
        <v>0</v>
      </c>
      <c r="P18" s="32">
        <f t="shared" si="5"/>
        <v>0</v>
      </c>
      <c r="Q18" s="32">
        <f t="shared" si="5"/>
        <v>0</v>
      </c>
    </row>
    <row r="19" spans="1:17" s="30" customFormat="1" ht="14.25" customHeight="1">
      <c r="A19" s="23"/>
      <c r="B19" s="43" t="s">
        <v>125</v>
      </c>
      <c r="C19" s="25"/>
      <c r="D19" s="26">
        <v>2500</v>
      </c>
      <c r="E19" s="27"/>
      <c r="F19" s="26">
        <v>1</v>
      </c>
      <c r="G19" s="26"/>
      <c r="H19" s="26"/>
      <c r="I19" s="26"/>
      <c r="J19" s="26"/>
      <c r="K19" s="28"/>
      <c r="L19" s="26"/>
      <c r="M19" s="28">
        <v>1</v>
      </c>
      <c r="N19" s="28">
        <v>2500</v>
      </c>
      <c r="O19" s="28"/>
      <c r="P19" s="28"/>
      <c r="Q19" s="29"/>
    </row>
    <row r="20" spans="1:17" s="34" customFormat="1" ht="13.55" customHeight="1">
      <c r="A20" s="38">
        <v>6</v>
      </c>
      <c r="B20" s="39" t="s">
        <v>78</v>
      </c>
      <c r="C20" s="31"/>
      <c r="D20" s="32">
        <f>SUM(D21:D22)</f>
        <v>25000</v>
      </c>
      <c r="E20" s="32">
        <f t="shared" ref="E20:P20" si="6">SUM(E21:E22)</f>
        <v>1</v>
      </c>
      <c r="F20" s="32">
        <f t="shared" si="6"/>
        <v>10</v>
      </c>
      <c r="G20" s="32">
        <f t="shared" si="6"/>
        <v>4000</v>
      </c>
      <c r="H20" s="32">
        <f t="shared" si="6"/>
        <v>0</v>
      </c>
      <c r="I20" s="32">
        <f t="shared" si="6"/>
        <v>1</v>
      </c>
      <c r="J20" s="32">
        <f t="shared" si="6"/>
        <v>2500</v>
      </c>
      <c r="K20" s="32">
        <f t="shared" si="6"/>
        <v>4</v>
      </c>
      <c r="L20" s="32">
        <f t="shared" si="6"/>
        <v>10000</v>
      </c>
      <c r="M20" s="32">
        <f t="shared" si="6"/>
        <v>3</v>
      </c>
      <c r="N20" s="32">
        <f t="shared" si="6"/>
        <v>7500</v>
      </c>
      <c r="O20" s="32">
        <f t="shared" si="6"/>
        <v>2</v>
      </c>
      <c r="P20" s="32">
        <f t="shared" si="6"/>
        <v>5000</v>
      </c>
      <c r="Q20" s="32">
        <f>SUM(Q21:Q22)</f>
        <v>0</v>
      </c>
    </row>
    <row r="21" spans="1:17" s="30" customFormat="1" ht="15.1" customHeight="1">
      <c r="A21" s="23"/>
      <c r="B21" s="43" t="s">
        <v>55</v>
      </c>
      <c r="C21" s="25">
        <v>7398</v>
      </c>
      <c r="D21" s="26">
        <v>7500</v>
      </c>
      <c r="E21" s="27">
        <v>1</v>
      </c>
      <c r="F21" s="26">
        <v>3</v>
      </c>
      <c r="G21" s="26">
        <v>4000</v>
      </c>
      <c r="H21" s="26"/>
      <c r="I21" s="26">
        <v>1</v>
      </c>
      <c r="J21" s="26">
        <v>2500</v>
      </c>
      <c r="K21" s="28">
        <v>1</v>
      </c>
      <c r="L21" s="26">
        <v>2500</v>
      </c>
      <c r="M21" s="28">
        <v>1</v>
      </c>
      <c r="N21" s="28">
        <v>2500</v>
      </c>
      <c r="O21" s="28"/>
      <c r="P21" s="28"/>
      <c r="Q21" s="29"/>
    </row>
    <row r="22" spans="1:17" s="30" customFormat="1" ht="15.1" customHeight="1">
      <c r="A22" s="23"/>
      <c r="B22" s="43" t="s">
        <v>134</v>
      </c>
      <c r="C22" s="25"/>
      <c r="D22" s="26">
        <v>17500</v>
      </c>
      <c r="E22" s="27"/>
      <c r="F22" s="26">
        <v>7</v>
      </c>
      <c r="G22" s="26"/>
      <c r="H22" s="26"/>
      <c r="I22" s="26"/>
      <c r="J22" s="26"/>
      <c r="K22" s="28">
        <v>3</v>
      </c>
      <c r="L22" s="26">
        <v>7500</v>
      </c>
      <c r="M22" s="28">
        <v>2</v>
      </c>
      <c r="N22" s="28">
        <v>5000</v>
      </c>
      <c r="O22" s="28">
        <v>2</v>
      </c>
      <c r="P22" s="28">
        <v>5000</v>
      </c>
      <c r="Q22" s="29"/>
    </row>
    <row r="23" spans="1:17" s="34" customFormat="1" ht="15.1" customHeight="1">
      <c r="A23" s="38">
        <v>7</v>
      </c>
      <c r="B23" s="39" t="s">
        <v>8</v>
      </c>
      <c r="C23" s="31"/>
      <c r="D23" s="32">
        <f>SUM(D24:D27)</f>
        <v>14000</v>
      </c>
      <c r="E23" s="32">
        <f t="shared" ref="E23:Q23" si="7">SUM(E24:E27)</f>
        <v>1</v>
      </c>
      <c r="F23" s="32">
        <f t="shared" si="7"/>
        <v>4</v>
      </c>
      <c r="G23" s="32">
        <f t="shared" si="7"/>
        <v>4</v>
      </c>
      <c r="H23" s="32">
        <f t="shared" si="7"/>
        <v>0</v>
      </c>
      <c r="I23" s="32">
        <f t="shared" si="7"/>
        <v>2</v>
      </c>
      <c r="J23" s="32">
        <f t="shared" si="7"/>
        <v>7000</v>
      </c>
      <c r="K23" s="32">
        <f t="shared" si="7"/>
        <v>1</v>
      </c>
      <c r="L23" s="32">
        <f t="shared" si="7"/>
        <v>2500</v>
      </c>
      <c r="M23" s="32">
        <f t="shared" si="7"/>
        <v>1</v>
      </c>
      <c r="N23" s="32">
        <f t="shared" si="7"/>
        <v>4500</v>
      </c>
      <c r="O23" s="32">
        <f t="shared" si="7"/>
        <v>0</v>
      </c>
      <c r="P23" s="32">
        <f t="shared" si="7"/>
        <v>0</v>
      </c>
      <c r="Q23" s="32">
        <f t="shared" si="7"/>
        <v>0.5</v>
      </c>
    </row>
    <row r="24" spans="1:17" s="30" customFormat="1">
      <c r="A24" s="23"/>
      <c r="B24" s="43" t="s">
        <v>51</v>
      </c>
      <c r="C24" s="25">
        <v>2100</v>
      </c>
      <c r="D24" s="26">
        <v>2500</v>
      </c>
      <c r="E24" s="27">
        <v>1</v>
      </c>
      <c r="F24" s="26">
        <v>1</v>
      </c>
      <c r="G24" s="26">
        <v>1</v>
      </c>
      <c r="H24" s="26"/>
      <c r="I24" s="26">
        <v>1</v>
      </c>
      <c r="J24" s="26">
        <v>2500</v>
      </c>
      <c r="K24" s="28"/>
      <c r="L24" s="26"/>
      <c r="M24" s="28"/>
      <c r="N24" s="28"/>
      <c r="O24" s="28"/>
      <c r="P24" s="28"/>
      <c r="Q24" s="29">
        <v>0.5</v>
      </c>
    </row>
    <row r="25" spans="1:17" s="30" customFormat="1">
      <c r="A25" s="23"/>
      <c r="B25" s="43" t="s">
        <v>118</v>
      </c>
      <c r="C25" s="25">
        <v>1114</v>
      </c>
      <c r="D25" s="26">
        <v>2500</v>
      </c>
      <c r="E25" s="27"/>
      <c r="F25" s="26">
        <v>1</v>
      </c>
      <c r="G25" s="26">
        <v>1</v>
      </c>
      <c r="H25" s="26"/>
      <c r="I25" s="26"/>
      <c r="J25" s="26"/>
      <c r="K25" s="28">
        <v>1</v>
      </c>
      <c r="L25" s="26">
        <v>2500</v>
      </c>
      <c r="M25" s="28"/>
      <c r="N25" s="28"/>
      <c r="O25" s="28"/>
      <c r="P25" s="28"/>
      <c r="Q25" s="29"/>
    </row>
    <row r="26" spans="1:17" s="30" customFormat="1">
      <c r="A26" s="23"/>
      <c r="B26" s="43" t="s">
        <v>119</v>
      </c>
      <c r="C26" s="25">
        <v>1049</v>
      </c>
      <c r="D26" s="26">
        <v>4500</v>
      </c>
      <c r="E26" s="27"/>
      <c r="F26" s="26">
        <v>1</v>
      </c>
      <c r="G26" s="26">
        <v>1</v>
      </c>
      <c r="H26" s="26"/>
      <c r="I26" s="26"/>
      <c r="J26" s="26"/>
      <c r="K26" s="28"/>
      <c r="L26" s="26"/>
      <c r="M26" s="28">
        <v>1</v>
      </c>
      <c r="N26" s="28">
        <v>4500</v>
      </c>
      <c r="O26" s="28"/>
      <c r="P26" s="28"/>
      <c r="Q26" s="29"/>
    </row>
    <row r="27" spans="1:17" s="30" customFormat="1">
      <c r="A27" s="23"/>
      <c r="B27" s="43" t="s">
        <v>27</v>
      </c>
      <c r="C27" s="25">
        <v>560</v>
      </c>
      <c r="D27" s="26">
        <v>4500</v>
      </c>
      <c r="E27" s="27"/>
      <c r="F27" s="26">
        <v>1</v>
      </c>
      <c r="G27" s="26">
        <v>1</v>
      </c>
      <c r="H27" s="26"/>
      <c r="I27" s="26">
        <v>1</v>
      </c>
      <c r="J27" s="26">
        <v>4500</v>
      </c>
      <c r="K27" s="28"/>
      <c r="L27" s="26"/>
      <c r="M27" s="28"/>
      <c r="N27" s="28"/>
      <c r="O27" s="28"/>
      <c r="P27" s="28"/>
      <c r="Q27" s="29"/>
    </row>
    <row r="28" spans="1:17" s="34" customFormat="1">
      <c r="A28" s="38">
        <v>8</v>
      </c>
      <c r="B28" s="39" t="s">
        <v>9</v>
      </c>
      <c r="C28" s="31"/>
      <c r="D28" s="32">
        <f>SUM(D29)</f>
        <v>2500</v>
      </c>
      <c r="E28" s="32">
        <f t="shared" ref="E28:Q28" si="8">SUM(E29)</f>
        <v>1</v>
      </c>
      <c r="F28" s="32">
        <f t="shared" si="8"/>
        <v>1</v>
      </c>
      <c r="G28" s="32">
        <f t="shared" si="8"/>
        <v>2500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1</v>
      </c>
      <c r="L28" s="32">
        <f t="shared" si="8"/>
        <v>2500</v>
      </c>
      <c r="M28" s="32">
        <f t="shared" si="8"/>
        <v>0</v>
      </c>
      <c r="N28" s="32">
        <f t="shared" si="8"/>
        <v>0</v>
      </c>
      <c r="O28" s="32">
        <f t="shared" si="8"/>
        <v>0</v>
      </c>
      <c r="P28" s="32">
        <f t="shared" si="8"/>
        <v>0</v>
      </c>
      <c r="Q28" s="32">
        <f t="shared" si="8"/>
        <v>0.375</v>
      </c>
    </row>
    <row r="29" spans="1:17" s="30" customFormat="1">
      <c r="A29" s="23"/>
      <c r="B29" s="43" t="s">
        <v>10</v>
      </c>
      <c r="C29" s="25">
        <v>1500</v>
      </c>
      <c r="D29" s="26">
        <v>2500</v>
      </c>
      <c r="E29" s="27">
        <v>1</v>
      </c>
      <c r="F29" s="26">
        <v>1</v>
      </c>
      <c r="G29" s="26">
        <v>2500</v>
      </c>
      <c r="H29" s="26"/>
      <c r="I29" s="26"/>
      <c r="J29" s="26"/>
      <c r="K29" s="28">
        <v>1</v>
      </c>
      <c r="L29" s="26">
        <v>2500</v>
      </c>
      <c r="M29" s="28"/>
      <c r="N29" s="28"/>
      <c r="O29" s="28"/>
      <c r="P29" s="28"/>
      <c r="Q29" s="29">
        <v>0.375</v>
      </c>
    </row>
    <row r="30" spans="1:17" s="34" customFormat="1">
      <c r="A30" s="38">
        <v>9</v>
      </c>
      <c r="B30" s="39" t="s">
        <v>11</v>
      </c>
      <c r="C30" s="31"/>
      <c r="D30" s="32">
        <f>SUM(D31:D32)</f>
        <v>5000</v>
      </c>
      <c r="E30" s="32">
        <f t="shared" ref="E30:P30" si="9">SUM(E31:E32)</f>
        <v>2</v>
      </c>
      <c r="F30" s="32">
        <f t="shared" si="9"/>
        <v>2</v>
      </c>
      <c r="G30" s="32">
        <f t="shared" si="9"/>
        <v>0</v>
      </c>
      <c r="H30" s="32">
        <f t="shared" si="9"/>
        <v>0</v>
      </c>
      <c r="I30" s="32">
        <f t="shared" si="9"/>
        <v>1</v>
      </c>
      <c r="J30" s="32">
        <f t="shared" si="9"/>
        <v>2500</v>
      </c>
      <c r="K30" s="32">
        <f t="shared" si="9"/>
        <v>1</v>
      </c>
      <c r="L30" s="32">
        <f t="shared" si="9"/>
        <v>2500</v>
      </c>
      <c r="M30" s="32">
        <f t="shared" si="9"/>
        <v>0</v>
      </c>
      <c r="N30" s="32">
        <f t="shared" si="9"/>
        <v>0</v>
      </c>
      <c r="O30" s="32">
        <f t="shared" si="9"/>
        <v>0</v>
      </c>
      <c r="P30" s="32">
        <f t="shared" si="9"/>
        <v>0</v>
      </c>
      <c r="Q30" s="33"/>
    </row>
    <row r="31" spans="1:17" s="30" customFormat="1">
      <c r="A31" s="23"/>
      <c r="B31" s="43" t="s">
        <v>12</v>
      </c>
      <c r="C31" s="25">
        <v>1106</v>
      </c>
      <c r="D31" s="26">
        <v>2500</v>
      </c>
      <c r="E31" s="27">
        <v>1</v>
      </c>
      <c r="F31" s="26">
        <v>1</v>
      </c>
      <c r="G31" s="26"/>
      <c r="H31" s="26"/>
      <c r="I31" s="26">
        <v>1</v>
      </c>
      <c r="J31" s="26">
        <v>2500</v>
      </c>
      <c r="K31" s="26"/>
      <c r="L31" s="26"/>
      <c r="M31" s="26"/>
      <c r="N31" s="26"/>
      <c r="O31" s="26"/>
      <c r="P31" s="26"/>
      <c r="Q31" s="29">
        <v>0.25</v>
      </c>
    </row>
    <row r="32" spans="1:17" s="30" customFormat="1">
      <c r="A32" s="23"/>
      <c r="B32" s="43" t="s">
        <v>13</v>
      </c>
      <c r="C32" s="25">
        <v>1148</v>
      </c>
      <c r="D32" s="26">
        <v>2500</v>
      </c>
      <c r="E32" s="27">
        <v>1</v>
      </c>
      <c r="F32" s="26">
        <v>1</v>
      </c>
      <c r="G32" s="26"/>
      <c r="H32" s="26"/>
      <c r="I32" s="26"/>
      <c r="J32" s="26"/>
      <c r="K32" s="28">
        <v>1</v>
      </c>
      <c r="L32" s="26">
        <v>2500</v>
      </c>
      <c r="M32" s="28"/>
      <c r="N32" s="28"/>
      <c r="O32" s="28"/>
      <c r="P32" s="28"/>
      <c r="Q32" s="29">
        <v>0.25</v>
      </c>
    </row>
    <row r="33" spans="1:25" s="34" customFormat="1">
      <c r="A33" s="38">
        <v>10</v>
      </c>
      <c r="B33" s="39" t="s">
        <v>120</v>
      </c>
      <c r="C33" s="31"/>
      <c r="D33" s="32">
        <f>SUM(D34:D35)</f>
        <v>5000</v>
      </c>
      <c r="E33" s="32">
        <f t="shared" ref="E33:Q33" si="10">SUM(E34:E35)</f>
        <v>0</v>
      </c>
      <c r="F33" s="32">
        <f t="shared" si="10"/>
        <v>2</v>
      </c>
      <c r="G33" s="32">
        <f t="shared" si="10"/>
        <v>5000</v>
      </c>
      <c r="H33" s="32">
        <f t="shared" si="10"/>
        <v>0</v>
      </c>
      <c r="I33" s="32">
        <f t="shared" si="10"/>
        <v>0</v>
      </c>
      <c r="J33" s="32">
        <f t="shared" si="10"/>
        <v>0</v>
      </c>
      <c r="K33" s="32">
        <f t="shared" si="10"/>
        <v>0</v>
      </c>
      <c r="L33" s="32">
        <f t="shared" si="10"/>
        <v>0</v>
      </c>
      <c r="M33" s="32">
        <f t="shared" si="10"/>
        <v>0</v>
      </c>
      <c r="N33" s="32">
        <f t="shared" si="10"/>
        <v>0</v>
      </c>
      <c r="O33" s="32">
        <f t="shared" si="10"/>
        <v>2</v>
      </c>
      <c r="P33" s="32">
        <f t="shared" si="10"/>
        <v>5000</v>
      </c>
      <c r="Q33" s="32">
        <f t="shared" si="10"/>
        <v>0</v>
      </c>
    </row>
    <row r="34" spans="1:25" s="30" customFormat="1">
      <c r="A34" s="23"/>
      <c r="B34" s="46" t="s">
        <v>121</v>
      </c>
      <c r="C34" s="47">
        <v>368</v>
      </c>
      <c r="D34" s="48">
        <v>2500</v>
      </c>
      <c r="E34" s="49"/>
      <c r="F34" s="50">
        <v>1</v>
      </c>
      <c r="G34" s="48">
        <v>2500</v>
      </c>
      <c r="H34" s="51"/>
      <c r="I34" s="52"/>
      <c r="J34" s="48"/>
      <c r="K34" s="28"/>
      <c r="L34" s="50"/>
      <c r="M34" s="28"/>
      <c r="N34" s="28"/>
      <c r="O34" s="28">
        <v>1</v>
      </c>
      <c r="P34" s="28">
        <v>2500</v>
      </c>
      <c r="Q34" s="29"/>
    </row>
    <row r="35" spans="1:25" s="34" customFormat="1">
      <c r="A35" s="23"/>
      <c r="B35" s="46" t="s">
        <v>122</v>
      </c>
      <c r="C35" s="47">
        <v>418</v>
      </c>
      <c r="D35" s="48">
        <v>2500</v>
      </c>
      <c r="E35" s="49"/>
      <c r="F35" s="50">
        <v>1</v>
      </c>
      <c r="G35" s="48">
        <v>2500</v>
      </c>
      <c r="H35" s="51"/>
      <c r="I35" s="53"/>
      <c r="J35" s="48"/>
      <c r="K35" s="28"/>
      <c r="L35" s="50"/>
      <c r="M35" s="28"/>
      <c r="N35" s="28"/>
      <c r="O35" s="28">
        <v>1</v>
      </c>
      <c r="P35" s="28">
        <v>2500</v>
      </c>
      <c r="Q35" s="29"/>
    </row>
    <row r="36" spans="1:25" s="34" customFormat="1" ht="14.25" customHeight="1">
      <c r="A36" s="38">
        <v>11</v>
      </c>
      <c r="B36" s="39" t="s">
        <v>14</v>
      </c>
      <c r="C36" s="31"/>
      <c r="D36" s="32">
        <f>SUM(D37)</f>
        <v>2500</v>
      </c>
      <c r="E36" s="32">
        <f t="shared" ref="E36:P36" si="11">SUM(E37)</f>
        <v>1</v>
      </c>
      <c r="F36" s="32">
        <f t="shared" si="11"/>
        <v>1</v>
      </c>
      <c r="G36" s="32">
        <f t="shared" si="11"/>
        <v>2000</v>
      </c>
      <c r="H36" s="32">
        <f t="shared" si="11"/>
        <v>0</v>
      </c>
      <c r="I36" s="32">
        <f t="shared" si="11"/>
        <v>0</v>
      </c>
      <c r="J36" s="32">
        <f t="shared" si="11"/>
        <v>0</v>
      </c>
      <c r="K36" s="32">
        <f t="shared" si="11"/>
        <v>1</v>
      </c>
      <c r="L36" s="32">
        <f t="shared" si="11"/>
        <v>2500</v>
      </c>
      <c r="M36" s="32">
        <f t="shared" si="11"/>
        <v>0</v>
      </c>
      <c r="N36" s="32">
        <f t="shared" si="11"/>
        <v>0</v>
      </c>
      <c r="O36" s="32">
        <f t="shared" si="11"/>
        <v>0</v>
      </c>
      <c r="P36" s="32">
        <f t="shared" si="11"/>
        <v>0</v>
      </c>
      <c r="Q36" s="33"/>
    </row>
    <row r="37" spans="1:25" s="30" customFormat="1" ht="12.7" customHeight="1">
      <c r="A37" s="23"/>
      <c r="B37" s="43" t="s">
        <v>91</v>
      </c>
      <c r="C37" s="25">
        <v>962</v>
      </c>
      <c r="D37" s="26">
        <v>2500</v>
      </c>
      <c r="E37" s="27">
        <v>1</v>
      </c>
      <c r="F37" s="26">
        <v>1</v>
      </c>
      <c r="G37" s="26">
        <v>2000</v>
      </c>
      <c r="H37" s="26" t="s">
        <v>92</v>
      </c>
      <c r="I37" s="26"/>
      <c r="J37" s="26"/>
      <c r="K37" s="28">
        <v>1</v>
      </c>
      <c r="L37" s="26">
        <v>2500</v>
      </c>
      <c r="M37" s="28"/>
      <c r="N37" s="28"/>
      <c r="O37" s="28"/>
      <c r="P37" s="28"/>
      <c r="Q37" s="29"/>
    </row>
    <row r="38" spans="1:25" s="34" customFormat="1">
      <c r="A38" s="38">
        <v>12</v>
      </c>
      <c r="B38" s="39" t="s">
        <v>96</v>
      </c>
      <c r="C38" s="31"/>
      <c r="D38" s="32">
        <f>SUM(D39)</f>
        <v>2500</v>
      </c>
      <c r="E38" s="32">
        <f t="shared" ref="E38:P38" si="12">SUM(E39)</f>
        <v>1</v>
      </c>
      <c r="F38" s="32">
        <f t="shared" si="12"/>
        <v>1</v>
      </c>
      <c r="G38" s="32">
        <f t="shared" si="12"/>
        <v>2500</v>
      </c>
      <c r="H38" s="32">
        <f t="shared" si="12"/>
        <v>0</v>
      </c>
      <c r="I38" s="32">
        <f t="shared" si="12"/>
        <v>0</v>
      </c>
      <c r="J38" s="32">
        <f t="shared" si="12"/>
        <v>0</v>
      </c>
      <c r="K38" s="32">
        <f t="shared" si="12"/>
        <v>0</v>
      </c>
      <c r="L38" s="32">
        <f t="shared" si="12"/>
        <v>0</v>
      </c>
      <c r="M38" s="32">
        <f t="shared" si="12"/>
        <v>1</v>
      </c>
      <c r="N38" s="32">
        <f t="shared" si="12"/>
        <v>2500</v>
      </c>
      <c r="O38" s="32">
        <f t="shared" si="12"/>
        <v>0</v>
      </c>
      <c r="P38" s="32">
        <f t="shared" si="12"/>
        <v>0</v>
      </c>
      <c r="Q38" s="33"/>
    </row>
    <row r="39" spans="1:25" s="30" customFormat="1" ht="16.5" customHeight="1">
      <c r="A39" s="23"/>
      <c r="B39" s="43" t="s">
        <v>97</v>
      </c>
      <c r="C39" s="25">
        <v>1464</v>
      </c>
      <c r="D39" s="26">
        <v>2500</v>
      </c>
      <c r="E39" s="27">
        <v>1</v>
      </c>
      <c r="F39" s="26">
        <v>1</v>
      </c>
      <c r="G39" s="26">
        <v>2500</v>
      </c>
      <c r="H39" s="26" t="s">
        <v>98</v>
      </c>
      <c r="I39" s="26"/>
      <c r="J39" s="26"/>
      <c r="K39" s="28"/>
      <c r="L39" s="26"/>
      <c r="M39" s="28">
        <v>1</v>
      </c>
      <c r="N39" s="28">
        <v>2500</v>
      </c>
      <c r="O39" s="28"/>
      <c r="P39" s="28"/>
      <c r="Q39" s="29">
        <v>0.125</v>
      </c>
    </row>
    <row r="40" spans="1:25" s="34" customFormat="1">
      <c r="A40" s="38">
        <v>13</v>
      </c>
      <c r="B40" s="39" t="s">
        <v>15</v>
      </c>
      <c r="C40" s="31">
        <v>500</v>
      </c>
      <c r="D40" s="32">
        <f>SUM(D41)</f>
        <v>2500</v>
      </c>
      <c r="E40" s="32">
        <f t="shared" ref="E40:Q40" si="13">SUM(E41)</f>
        <v>1</v>
      </c>
      <c r="F40" s="32">
        <f t="shared" si="13"/>
        <v>1</v>
      </c>
      <c r="G40" s="32">
        <f t="shared" si="13"/>
        <v>1500</v>
      </c>
      <c r="H40" s="32">
        <f t="shared" si="13"/>
        <v>0</v>
      </c>
      <c r="I40" s="32">
        <f t="shared" si="13"/>
        <v>0</v>
      </c>
      <c r="J40" s="32">
        <f t="shared" si="13"/>
        <v>0</v>
      </c>
      <c r="K40" s="32">
        <f t="shared" si="13"/>
        <v>1</v>
      </c>
      <c r="L40" s="32">
        <f t="shared" si="13"/>
        <v>2500</v>
      </c>
      <c r="M40" s="32">
        <f t="shared" si="13"/>
        <v>0</v>
      </c>
      <c r="N40" s="32">
        <f t="shared" si="13"/>
        <v>0</v>
      </c>
      <c r="O40" s="32">
        <f t="shared" si="13"/>
        <v>0</v>
      </c>
      <c r="P40" s="32">
        <f t="shared" si="13"/>
        <v>0</v>
      </c>
      <c r="Q40" s="32">
        <f t="shared" si="13"/>
        <v>2.2999999999999998</v>
      </c>
    </row>
    <row r="41" spans="1:25" s="30" customFormat="1" ht="16.5" customHeight="1">
      <c r="A41" s="23"/>
      <c r="B41" s="54" t="s">
        <v>52</v>
      </c>
      <c r="C41" s="25">
        <v>500</v>
      </c>
      <c r="D41" s="26">
        <v>2500</v>
      </c>
      <c r="E41" s="27">
        <v>1</v>
      </c>
      <c r="F41" s="26">
        <v>1</v>
      </c>
      <c r="G41" s="26">
        <v>1500</v>
      </c>
      <c r="H41" s="26" t="s">
        <v>106</v>
      </c>
      <c r="I41" s="26"/>
      <c r="J41" s="26"/>
      <c r="K41" s="28">
        <v>1</v>
      </c>
      <c r="L41" s="26">
        <v>2500</v>
      </c>
      <c r="M41" s="28"/>
      <c r="N41" s="28"/>
      <c r="O41" s="28"/>
      <c r="P41" s="28"/>
      <c r="Q41" s="29">
        <v>2.2999999999999998</v>
      </c>
    </row>
    <row r="42" spans="1:25" s="34" customFormat="1">
      <c r="A42" s="38">
        <v>14</v>
      </c>
      <c r="B42" s="55" t="s">
        <v>130</v>
      </c>
      <c r="C42" s="31"/>
      <c r="D42" s="32">
        <f>SUM(D43:D45)</f>
        <v>7500</v>
      </c>
      <c r="E42" s="32">
        <f t="shared" ref="E42:Q42" si="14">SUM(E43:E45)</f>
        <v>0</v>
      </c>
      <c r="F42" s="32">
        <f t="shared" si="14"/>
        <v>3</v>
      </c>
      <c r="G42" s="32">
        <f t="shared" si="14"/>
        <v>0</v>
      </c>
      <c r="H42" s="32">
        <f t="shared" si="14"/>
        <v>0</v>
      </c>
      <c r="I42" s="32">
        <f t="shared" si="14"/>
        <v>1</v>
      </c>
      <c r="J42" s="32">
        <f t="shared" si="14"/>
        <v>2500</v>
      </c>
      <c r="K42" s="32">
        <f t="shared" si="14"/>
        <v>1</v>
      </c>
      <c r="L42" s="32">
        <f t="shared" si="14"/>
        <v>2500</v>
      </c>
      <c r="M42" s="32">
        <f t="shared" si="14"/>
        <v>1</v>
      </c>
      <c r="N42" s="32">
        <f t="shared" si="14"/>
        <v>2500</v>
      </c>
      <c r="O42" s="32">
        <f t="shared" si="14"/>
        <v>0</v>
      </c>
      <c r="P42" s="32">
        <f t="shared" si="14"/>
        <v>0</v>
      </c>
      <c r="Q42" s="32">
        <f t="shared" si="14"/>
        <v>0</v>
      </c>
    </row>
    <row r="43" spans="1:25" s="30" customFormat="1" hidden="1">
      <c r="A43" s="23"/>
      <c r="B43" s="54"/>
      <c r="C43" s="25"/>
      <c r="D43" s="26">
        <v>2500</v>
      </c>
      <c r="E43" s="27"/>
      <c r="F43" s="26">
        <v>3</v>
      </c>
      <c r="G43" s="26"/>
      <c r="H43" s="26"/>
      <c r="I43" s="26">
        <v>1</v>
      </c>
      <c r="J43" s="26">
        <v>2500</v>
      </c>
      <c r="K43" s="28"/>
      <c r="L43" s="26"/>
      <c r="M43" s="28"/>
      <c r="N43" s="28"/>
      <c r="O43" s="28"/>
      <c r="P43" s="28"/>
      <c r="Q43" s="29"/>
    </row>
    <row r="44" spans="1:25" s="30" customFormat="1" hidden="1">
      <c r="A44" s="23"/>
      <c r="B44" s="54"/>
      <c r="C44" s="25"/>
      <c r="D44" s="26">
        <v>2500</v>
      </c>
      <c r="E44" s="27"/>
      <c r="F44" s="26"/>
      <c r="G44" s="26"/>
      <c r="H44" s="26"/>
      <c r="I44" s="26"/>
      <c r="J44" s="26"/>
      <c r="K44" s="28">
        <v>1</v>
      </c>
      <c r="L44" s="26">
        <v>2500</v>
      </c>
      <c r="M44" s="28"/>
      <c r="N44" s="28"/>
      <c r="O44" s="28"/>
      <c r="P44" s="28"/>
      <c r="Q44" s="29"/>
    </row>
    <row r="45" spans="1:25" s="30" customFormat="1" hidden="1">
      <c r="A45" s="23"/>
      <c r="B45" s="54"/>
      <c r="C45" s="25"/>
      <c r="D45" s="26">
        <v>2500</v>
      </c>
      <c r="E45" s="27"/>
      <c r="F45" s="26"/>
      <c r="G45" s="26"/>
      <c r="H45" s="26"/>
      <c r="I45" s="26"/>
      <c r="J45" s="26"/>
      <c r="K45" s="28"/>
      <c r="L45" s="26"/>
      <c r="M45" s="28">
        <v>1</v>
      </c>
      <c r="N45" s="28">
        <v>2500</v>
      </c>
      <c r="O45" s="28"/>
      <c r="P45" s="28"/>
      <c r="Q45" s="29"/>
    </row>
    <row r="46" spans="1:25" s="34" customFormat="1" ht="12.7" customHeight="1">
      <c r="A46" s="38">
        <v>15</v>
      </c>
      <c r="B46" s="39" t="s">
        <v>16</v>
      </c>
      <c r="C46" s="31"/>
      <c r="D46" s="32">
        <f>SUM(D47:D48)</f>
        <v>13200</v>
      </c>
      <c r="E46" s="32">
        <f t="shared" ref="E46:Q46" si="15">SUM(E47:E48)</f>
        <v>2</v>
      </c>
      <c r="F46" s="32">
        <f t="shared" si="15"/>
        <v>4</v>
      </c>
      <c r="G46" s="32">
        <f t="shared" si="15"/>
        <v>2500</v>
      </c>
      <c r="H46" s="32">
        <f t="shared" si="15"/>
        <v>0</v>
      </c>
      <c r="I46" s="32">
        <f t="shared" si="15"/>
        <v>1</v>
      </c>
      <c r="J46" s="32">
        <f t="shared" si="15"/>
        <v>4200</v>
      </c>
      <c r="K46" s="32">
        <f t="shared" si="15"/>
        <v>1</v>
      </c>
      <c r="L46" s="32">
        <f t="shared" si="15"/>
        <v>2500</v>
      </c>
      <c r="M46" s="32">
        <f t="shared" si="15"/>
        <v>1</v>
      </c>
      <c r="N46" s="32">
        <f t="shared" si="15"/>
        <v>4000</v>
      </c>
      <c r="O46" s="32">
        <f t="shared" si="15"/>
        <v>1</v>
      </c>
      <c r="P46" s="32">
        <f t="shared" si="15"/>
        <v>2500</v>
      </c>
      <c r="Q46" s="32">
        <f t="shared" si="15"/>
        <v>0.3</v>
      </c>
    </row>
    <row r="47" spans="1:25" s="34" customFormat="1" ht="12" customHeight="1">
      <c r="A47" s="23"/>
      <c r="B47" s="43" t="s">
        <v>25</v>
      </c>
      <c r="C47" s="25">
        <v>9149</v>
      </c>
      <c r="D47" s="26">
        <v>4200</v>
      </c>
      <c r="E47" s="27">
        <v>1</v>
      </c>
      <c r="F47" s="26">
        <v>1</v>
      </c>
      <c r="G47" s="26">
        <v>2500</v>
      </c>
      <c r="H47" s="26" t="s">
        <v>93</v>
      </c>
      <c r="I47" s="26">
        <v>1</v>
      </c>
      <c r="J47" s="26">
        <v>4200</v>
      </c>
      <c r="K47" s="56"/>
      <c r="L47" s="26"/>
      <c r="M47" s="56"/>
      <c r="N47" s="56"/>
      <c r="O47" s="56"/>
      <c r="P47" s="56"/>
      <c r="Q47" s="33"/>
    </row>
    <row r="48" spans="1:25" s="30" customFormat="1" ht="12.7" customHeight="1">
      <c r="A48" s="23"/>
      <c r="B48" s="43" t="s">
        <v>26</v>
      </c>
      <c r="C48" s="25">
        <v>7673</v>
      </c>
      <c r="D48" s="26">
        <v>9000</v>
      </c>
      <c r="E48" s="27">
        <v>1</v>
      </c>
      <c r="F48" s="26">
        <v>3</v>
      </c>
      <c r="G48" s="26"/>
      <c r="H48" s="26" t="s">
        <v>94</v>
      </c>
      <c r="I48" s="26"/>
      <c r="J48" s="26"/>
      <c r="K48" s="28">
        <v>1</v>
      </c>
      <c r="L48" s="26">
        <v>2500</v>
      </c>
      <c r="M48" s="28">
        <v>1</v>
      </c>
      <c r="N48" s="28">
        <v>4000</v>
      </c>
      <c r="O48" s="28">
        <v>1</v>
      </c>
      <c r="P48" s="28">
        <v>2500</v>
      </c>
      <c r="Q48" s="29">
        <v>0.3</v>
      </c>
      <c r="R48" s="345"/>
      <c r="S48" s="346"/>
      <c r="T48" s="346"/>
      <c r="U48" s="346"/>
      <c r="V48" s="346"/>
      <c r="W48" s="346"/>
      <c r="X48" s="346"/>
      <c r="Y48" s="346"/>
    </row>
    <row r="49" spans="1:25" s="34" customFormat="1" ht="13.55" customHeight="1">
      <c r="A49" s="38">
        <v>16</v>
      </c>
      <c r="B49" s="39" t="s">
        <v>131</v>
      </c>
      <c r="C49" s="31"/>
      <c r="D49" s="32">
        <f>SUM(D50)</f>
        <v>5000</v>
      </c>
      <c r="E49" s="32">
        <f t="shared" ref="E49:Q49" si="16">SUM(E50)</f>
        <v>0</v>
      </c>
      <c r="F49" s="32">
        <f t="shared" si="16"/>
        <v>2</v>
      </c>
      <c r="G49" s="32">
        <f t="shared" si="16"/>
        <v>0</v>
      </c>
      <c r="H49" s="32">
        <f t="shared" si="16"/>
        <v>0</v>
      </c>
      <c r="I49" s="32">
        <f t="shared" si="16"/>
        <v>0</v>
      </c>
      <c r="J49" s="32">
        <f t="shared" si="16"/>
        <v>0</v>
      </c>
      <c r="K49" s="32">
        <f t="shared" si="16"/>
        <v>0</v>
      </c>
      <c r="L49" s="32">
        <f t="shared" si="16"/>
        <v>0</v>
      </c>
      <c r="M49" s="32">
        <f t="shared" si="16"/>
        <v>1</v>
      </c>
      <c r="N49" s="32">
        <f t="shared" si="16"/>
        <v>2500</v>
      </c>
      <c r="O49" s="32">
        <f t="shared" si="16"/>
        <v>1</v>
      </c>
      <c r="P49" s="32">
        <f t="shared" si="16"/>
        <v>2500</v>
      </c>
      <c r="Q49" s="32">
        <f t="shared" si="16"/>
        <v>0</v>
      </c>
      <c r="R49" s="76"/>
      <c r="S49" s="77"/>
      <c r="T49" s="77"/>
      <c r="U49" s="77"/>
      <c r="V49" s="77"/>
      <c r="W49" s="77"/>
      <c r="X49" s="77"/>
      <c r="Y49" s="77"/>
    </row>
    <row r="50" spans="1:25" s="30" customFormat="1" ht="13.55" hidden="1" customHeight="1">
      <c r="A50" s="23"/>
      <c r="B50" s="43"/>
      <c r="C50" s="25"/>
      <c r="D50" s="26">
        <v>5000</v>
      </c>
      <c r="E50" s="27"/>
      <c r="F50" s="26">
        <v>2</v>
      </c>
      <c r="G50" s="26"/>
      <c r="H50" s="26"/>
      <c r="I50" s="26"/>
      <c r="J50" s="26"/>
      <c r="K50" s="28"/>
      <c r="L50" s="26"/>
      <c r="M50" s="28">
        <v>1</v>
      </c>
      <c r="N50" s="28">
        <v>2500</v>
      </c>
      <c r="O50" s="28">
        <v>1</v>
      </c>
      <c r="P50" s="28">
        <v>2500</v>
      </c>
      <c r="Q50" s="29"/>
      <c r="R50" s="74"/>
      <c r="S50" s="75"/>
      <c r="T50" s="75"/>
      <c r="U50" s="75"/>
      <c r="V50" s="75"/>
      <c r="W50" s="75"/>
      <c r="X50" s="75"/>
      <c r="Y50" s="75"/>
    </row>
    <row r="51" spans="1:25" s="34" customFormat="1" ht="14.25" customHeight="1">
      <c r="A51" s="38">
        <v>17</v>
      </c>
      <c r="B51" s="39" t="s">
        <v>17</v>
      </c>
      <c r="C51" s="31"/>
      <c r="D51" s="32">
        <f>SUM(D52:D53)</f>
        <v>7500</v>
      </c>
      <c r="E51" s="32">
        <f t="shared" ref="E51:P51" si="17">SUM(E52:E53)</f>
        <v>2</v>
      </c>
      <c r="F51" s="32">
        <v>2</v>
      </c>
      <c r="G51" s="32">
        <f t="shared" si="17"/>
        <v>1500</v>
      </c>
      <c r="H51" s="32">
        <f t="shared" si="17"/>
        <v>0</v>
      </c>
      <c r="I51" s="32">
        <f t="shared" si="17"/>
        <v>0</v>
      </c>
      <c r="J51" s="32">
        <f t="shared" si="17"/>
        <v>0</v>
      </c>
      <c r="K51" s="32">
        <f t="shared" si="17"/>
        <v>1</v>
      </c>
      <c r="L51" s="32">
        <f t="shared" si="17"/>
        <v>2500</v>
      </c>
      <c r="M51" s="32"/>
      <c r="N51" s="32"/>
      <c r="O51" s="32">
        <f t="shared" si="17"/>
        <v>1</v>
      </c>
      <c r="P51" s="32">
        <f t="shared" si="17"/>
        <v>2500</v>
      </c>
      <c r="Q51" s="33">
        <v>1</v>
      </c>
      <c r="R51" s="347"/>
      <c r="S51" s="348"/>
      <c r="T51" s="348"/>
      <c r="U51" s="348"/>
      <c r="V51" s="348"/>
      <c r="W51" s="348"/>
      <c r="X51" s="348"/>
      <c r="Y51" s="348"/>
    </row>
    <row r="52" spans="1:25" s="34" customFormat="1" ht="11.3" customHeight="1">
      <c r="A52" s="23"/>
      <c r="B52" s="43" t="s">
        <v>54</v>
      </c>
      <c r="C52" s="25">
        <v>3230</v>
      </c>
      <c r="D52" s="26">
        <v>5000</v>
      </c>
      <c r="E52" s="27">
        <v>1</v>
      </c>
      <c r="F52" s="26">
        <v>2</v>
      </c>
      <c r="G52" s="26"/>
      <c r="H52" s="349"/>
      <c r="I52" s="26"/>
      <c r="J52" s="26"/>
      <c r="K52" s="56">
        <v>1</v>
      </c>
      <c r="L52" s="26">
        <v>2500</v>
      </c>
      <c r="M52" s="32"/>
      <c r="N52" s="32"/>
      <c r="O52" s="56">
        <v>1</v>
      </c>
      <c r="P52" s="56">
        <v>2500</v>
      </c>
      <c r="Q52" s="33"/>
    </row>
    <row r="53" spans="1:25" s="30" customFormat="1" hidden="1">
      <c r="A53" s="23"/>
      <c r="B53" s="43" t="s">
        <v>87</v>
      </c>
      <c r="C53" s="25">
        <v>541</v>
      </c>
      <c r="D53" s="26">
        <v>2500</v>
      </c>
      <c r="E53" s="27">
        <v>1</v>
      </c>
      <c r="F53" s="26">
        <v>1</v>
      </c>
      <c r="G53" s="26">
        <v>1500</v>
      </c>
      <c r="H53" s="350"/>
      <c r="I53" s="26"/>
      <c r="J53" s="26"/>
      <c r="K53" s="28"/>
      <c r="L53" s="26"/>
      <c r="M53" s="56">
        <v>1</v>
      </c>
      <c r="N53" s="56">
        <v>2500</v>
      </c>
      <c r="O53" s="28"/>
      <c r="P53" s="28"/>
      <c r="Q53" s="29">
        <v>0.35</v>
      </c>
    </row>
    <row r="54" spans="1:25" s="34" customFormat="1" ht="14.25" hidden="1" customHeight="1">
      <c r="A54" s="38">
        <v>18</v>
      </c>
      <c r="B54" s="39" t="s">
        <v>18</v>
      </c>
      <c r="C54" s="31"/>
      <c r="D54" s="32">
        <f>SUM(D55)</f>
        <v>12500</v>
      </c>
      <c r="E54" s="32">
        <f t="shared" ref="E54:Q54" si="18">SUM(E55)</f>
        <v>1</v>
      </c>
      <c r="F54" s="32">
        <f t="shared" si="18"/>
        <v>5</v>
      </c>
      <c r="G54" s="32">
        <f t="shared" si="18"/>
        <v>2500</v>
      </c>
      <c r="H54" s="32">
        <f t="shared" si="18"/>
        <v>0</v>
      </c>
      <c r="I54" s="32">
        <f t="shared" si="18"/>
        <v>1</v>
      </c>
      <c r="J54" s="32">
        <f t="shared" si="18"/>
        <v>2500</v>
      </c>
      <c r="K54" s="32">
        <f t="shared" si="18"/>
        <v>1</v>
      </c>
      <c r="L54" s="32">
        <f t="shared" si="18"/>
        <v>2500</v>
      </c>
      <c r="M54" s="32">
        <f t="shared" si="18"/>
        <v>1</v>
      </c>
      <c r="N54" s="32">
        <f t="shared" si="18"/>
        <v>2500</v>
      </c>
      <c r="O54" s="32">
        <f t="shared" si="18"/>
        <v>2</v>
      </c>
      <c r="P54" s="32">
        <f t="shared" si="18"/>
        <v>5000</v>
      </c>
      <c r="Q54" s="32">
        <f t="shared" si="18"/>
        <v>0.6</v>
      </c>
    </row>
    <row r="55" spans="1:25" s="30" customFormat="1" ht="14.25" hidden="1" customHeight="1">
      <c r="A55" s="23"/>
      <c r="B55" s="43"/>
      <c r="C55" s="25"/>
      <c r="D55" s="26">
        <v>12500</v>
      </c>
      <c r="E55" s="27">
        <v>1</v>
      </c>
      <c r="F55" s="26">
        <v>5</v>
      </c>
      <c r="G55" s="26">
        <v>2500</v>
      </c>
      <c r="H55" s="26" t="s">
        <v>90</v>
      </c>
      <c r="I55" s="26">
        <v>1</v>
      </c>
      <c r="J55" s="26">
        <v>2500</v>
      </c>
      <c r="K55" s="26">
        <v>1</v>
      </c>
      <c r="L55" s="26">
        <v>2500</v>
      </c>
      <c r="M55" s="26">
        <v>1</v>
      </c>
      <c r="N55" s="26">
        <v>2500</v>
      </c>
      <c r="O55" s="28">
        <v>2</v>
      </c>
      <c r="P55" s="28">
        <v>5000</v>
      </c>
      <c r="Q55" s="29">
        <v>0.6</v>
      </c>
    </row>
    <row r="56" spans="1:25" s="34" customFormat="1">
      <c r="A56" s="38">
        <v>19</v>
      </c>
      <c r="B56" s="39" t="s">
        <v>19</v>
      </c>
      <c r="C56" s="31"/>
      <c r="D56" s="32">
        <f>SUM(D57:D58)</f>
        <v>11000</v>
      </c>
      <c r="E56" s="32">
        <f t="shared" ref="E56:Q56" si="19">SUM(E57:E58)</f>
        <v>1</v>
      </c>
      <c r="F56" s="32">
        <f t="shared" si="19"/>
        <v>3</v>
      </c>
      <c r="G56" s="32">
        <f t="shared" si="19"/>
        <v>0</v>
      </c>
      <c r="H56" s="32">
        <f t="shared" si="19"/>
        <v>0</v>
      </c>
      <c r="I56" s="32">
        <f t="shared" si="19"/>
        <v>0</v>
      </c>
      <c r="J56" s="32">
        <f t="shared" si="19"/>
        <v>0</v>
      </c>
      <c r="K56" s="32">
        <f t="shared" si="19"/>
        <v>1</v>
      </c>
      <c r="L56" s="32">
        <f t="shared" si="19"/>
        <v>4000</v>
      </c>
      <c r="M56" s="32">
        <f t="shared" si="19"/>
        <v>1</v>
      </c>
      <c r="N56" s="32">
        <f t="shared" si="19"/>
        <v>2500</v>
      </c>
      <c r="O56" s="32">
        <f t="shared" si="19"/>
        <v>1</v>
      </c>
      <c r="P56" s="32">
        <f t="shared" si="19"/>
        <v>4500</v>
      </c>
      <c r="Q56" s="32">
        <f t="shared" si="19"/>
        <v>7.4999999999999997E-2</v>
      </c>
    </row>
    <row r="57" spans="1:25" s="30" customFormat="1" ht="12.7" customHeight="1">
      <c r="A57" s="23"/>
      <c r="B57" s="43" t="s">
        <v>126</v>
      </c>
      <c r="C57" s="25">
        <v>1950</v>
      </c>
      <c r="D57" s="26">
        <v>6500</v>
      </c>
      <c r="E57" s="27">
        <v>1</v>
      </c>
      <c r="F57" s="26">
        <v>2</v>
      </c>
      <c r="G57" s="26"/>
      <c r="H57" s="26"/>
      <c r="I57" s="26"/>
      <c r="J57" s="26"/>
      <c r="K57" s="28">
        <v>1</v>
      </c>
      <c r="L57" s="26">
        <v>4000</v>
      </c>
      <c r="M57" s="28">
        <v>1</v>
      </c>
      <c r="N57" s="28">
        <v>2500</v>
      </c>
      <c r="O57" s="28"/>
      <c r="P57" s="28"/>
      <c r="Q57" s="29">
        <v>7.4999999999999997E-2</v>
      </c>
      <c r="S57" s="44"/>
    </row>
    <row r="58" spans="1:25" s="30" customFormat="1" ht="15.8" customHeight="1">
      <c r="A58" s="23"/>
      <c r="B58" s="43" t="s">
        <v>127</v>
      </c>
      <c r="C58" s="25"/>
      <c r="D58" s="26">
        <v>4500</v>
      </c>
      <c r="E58" s="27"/>
      <c r="F58" s="26">
        <v>1</v>
      </c>
      <c r="G58" s="26"/>
      <c r="H58" s="26"/>
      <c r="I58" s="26"/>
      <c r="J58" s="26"/>
      <c r="K58" s="28"/>
      <c r="L58" s="26"/>
      <c r="M58" s="28"/>
      <c r="N58" s="28"/>
      <c r="O58" s="28">
        <v>1</v>
      </c>
      <c r="P58" s="28">
        <v>4500</v>
      </c>
      <c r="Q58" s="29"/>
      <c r="S58" s="44"/>
    </row>
    <row r="59" spans="1:25" s="30" customFormat="1" ht="39.1" customHeight="1">
      <c r="A59" s="38">
        <v>20</v>
      </c>
      <c r="B59" s="39" t="s">
        <v>140</v>
      </c>
      <c r="C59" s="25"/>
      <c r="D59" s="32">
        <f>SUM(J59,L59,N59,P59)</f>
        <v>33400</v>
      </c>
      <c r="E59" s="40"/>
      <c r="F59" s="32">
        <f>SUM(I59,K59,M59,O59)</f>
        <v>12</v>
      </c>
      <c r="G59" s="32">
        <f t="shared" ref="G59:P59" si="20">SUM(G60:G71)</f>
        <v>0</v>
      </c>
      <c r="H59" s="32">
        <f t="shared" si="20"/>
        <v>0</v>
      </c>
      <c r="I59" s="32">
        <f t="shared" si="20"/>
        <v>5</v>
      </c>
      <c r="J59" s="32">
        <f t="shared" si="20"/>
        <v>15900</v>
      </c>
      <c r="K59" s="32">
        <f t="shared" si="20"/>
        <v>2</v>
      </c>
      <c r="L59" s="32">
        <f t="shared" si="20"/>
        <v>5000</v>
      </c>
      <c r="M59" s="32">
        <f t="shared" si="20"/>
        <v>2</v>
      </c>
      <c r="N59" s="32">
        <f t="shared" si="20"/>
        <v>5000</v>
      </c>
      <c r="O59" s="32">
        <f t="shared" si="20"/>
        <v>3</v>
      </c>
      <c r="P59" s="32">
        <f t="shared" si="20"/>
        <v>7500</v>
      </c>
      <c r="Q59" s="29"/>
      <c r="S59" s="44"/>
    </row>
    <row r="60" spans="1:25" s="30" customFormat="1" ht="15.8" customHeight="1">
      <c r="A60" s="23"/>
      <c r="B60" s="43" t="s">
        <v>141</v>
      </c>
      <c r="C60" s="25"/>
      <c r="D60" s="26">
        <f t="shared" ref="D60:D71" si="21">SUM(J60,L60,N60,P60)</f>
        <v>2500</v>
      </c>
      <c r="E60" s="27"/>
      <c r="F60" s="32">
        <f t="shared" ref="F60:F71" si="22">SUM(I60,K60,M60,O60)</f>
        <v>1</v>
      </c>
      <c r="G60" s="26"/>
      <c r="H60" s="26"/>
      <c r="I60" s="26">
        <v>1</v>
      </c>
      <c r="J60" s="26">
        <v>2500</v>
      </c>
      <c r="K60" s="28"/>
      <c r="L60" s="26"/>
      <c r="M60" s="28"/>
      <c r="N60" s="28"/>
      <c r="O60" s="28"/>
      <c r="P60" s="28"/>
      <c r="Q60" s="29"/>
      <c r="S60" s="44"/>
    </row>
    <row r="61" spans="1:25" s="30" customFormat="1" ht="15.8" customHeight="1">
      <c r="A61" s="23"/>
      <c r="B61" s="43" t="s">
        <v>148</v>
      </c>
      <c r="C61" s="25"/>
      <c r="D61" s="26">
        <f t="shared" si="21"/>
        <v>2500</v>
      </c>
      <c r="E61" s="27"/>
      <c r="F61" s="32">
        <f t="shared" si="22"/>
        <v>1</v>
      </c>
      <c r="G61" s="26"/>
      <c r="H61" s="26"/>
      <c r="I61" s="26">
        <v>1</v>
      </c>
      <c r="J61" s="26">
        <v>2500</v>
      </c>
      <c r="K61" s="28"/>
      <c r="L61" s="26"/>
      <c r="M61" s="28"/>
      <c r="N61" s="28"/>
      <c r="O61" s="28"/>
      <c r="P61" s="28"/>
      <c r="Q61" s="29"/>
      <c r="S61" s="44"/>
    </row>
    <row r="62" spans="1:25" s="30" customFormat="1" ht="15.8" customHeight="1">
      <c r="A62" s="23"/>
      <c r="B62" s="43" t="s">
        <v>279</v>
      </c>
      <c r="C62" s="25"/>
      <c r="D62" s="26">
        <f t="shared" si="21"/>
        <v>2500</v>
      </c>
      <c r="E62" s="27"/>
      <c r="F62" s="32">
        <f t="shared" si="22"/>
        <v>1</v>
      </c>
      <c r="G62" s="26"/>
      <c r="H62" s="26"/>
      <c r="I62" s="26"/>
      <c r="J62" s="26"/>
      <c r="K62" s="28"/>
      <c r="L62" s="26"/>
      <c r="M62" s="28"/>
      <c r="N62" s="28"/>
      <c r="O62" s="28">
        <v>1</v>
      </c>
      <c r="P62" s="28">
        <v>2500</v>
      </c>
      <c r="Q62" s="29"/>
      <c r="S62" s="44"/>
    </row>
    <row r="63" spans="1:25" s="30" customFormat="1" ht="15.8" customHeight="1">
      <c r="A63" s="23"/>
      <c r="B63" s="43" t="s">
        <v>142</v>
      </c>
      <c r="C63" s="25"/>
      <c r="D63" s="26">
        <f t="shared" si="21"/>
        <v>2500</v>
      </c>
      <c r="E63" s="27"/>
      <c r="F63" s="32">
        <f t="shared" si="22"/>
        <v>1</v>
      </c>
      <c r="G63" s="26"/>
      <c r="H63" s="26"/>
      <c r="I63" s="26"/>
      <c r="J63" s="26"/>
      <c r="K63" s="28"/>
      <c r="L63" s="26"/>
      <c r="M63" s="28">
        <v>1</v>
      </c>
      <c r="N63" s="28">
        <v>2500</v>
      </c>
      <c r="O63" s="78"/>
      <c r="P63" s="78"/>
      <c r="Q63" s="29"/>
      <c r="S63" s="44"/>
    </row>
    <row r="64" spans="1:25" s="30" customFormat="1" ht="15.8" customHeight="1">
      <c r="A64" s="23"/>
      <c r="B64" s="39" t="s">
        <v>147</v>
      </c>
      <c r="C64" s="25"/>
      <c r="D64" s="26"/>
      <c r="E64" s="27"/>
      <c r="F64" s="32"/>
      <c r="G64" s="26"/>
      <c r="H64" s="26"/>
      <c r="I64" s="26"/>
      <c r="J64" s="26"/>
      <c r="K64" s="28"/>
      <c r="L64" s="26"/>
      <c r="M64" s="28"/>
      <c r="N64" s="28"/>
      <c r="O64" s="28"/>
      <c r="P64" s="28"/>
      <c r="Q64" s="29"/>
      <c r="S64" s="44"/>
    </row>
    <row r="65" spans="1:19" s="30" customFormat="1" ht="15.8" customHeight="1">
      <c r="A65" s="23"/>
      <c r="B65" s="43" t="s">
        <v>143</v>
      </c>
      <c r="C65" s="25"/>
      <c r="D65" s="26">
        <f t="shared" si="21"/>
        <v>2500</v>
      </c>
      <c r="E65" s="27"/>
      <c r="F65" s="32">
        <f t="shared" si="22"/>
        <v>1</v>
      </c>
      <c r="G65" s="26"/>
      <c r="H65" s="26"/>
      <c r="I65" s="26"/>
      <c r="J65" s="26"/>
      <c r="K65" s="28">
        <v>1</v>
      </c>
      <c r="L65" s="26">
        <v>2500</v>
      </c>
      <c r="M65" s="28"/>
      <c r="N65" s="28"/>
      <c r="O65" s="28"/>
      <c r="P65" s="28"/>
      <c r="Q65" s="29"/>
      <c r="S65" s="44"/>
    </row>
    <row r="66" spans="1:19" s="30" customFormat="1" ht="15.8" customHeight="1">
      <c r="A66" s="23"/>
      <c r="B66" s="43" t="s">
        <v>144</v>
      </c>
      <c r="C66" s="25"/>
      <c r="D66" s="26">
        <f t="shared" si="21"/>
        <v>2500</v>
      </c>
      <c r="E66" s="27"/>
      <c r="F66" s="32">
        <f t="shared" si="22"/>
        <v>1</v>
      </c>
      <c r="G66" s="26"/>
      <c r="H66" s="26"/>
      <c r="I66" s="26">
        <v>1</v>
      </c>
      <c r="J66" s="26">
        <v>2500</v>
      </c>
      <c r="K66" s="28"/>
      <c r="L66" s="26"/>
      <c r="M66" s="28"/>
      <c r="N66" s="28"/>
      <c r="O66" s="28"/>
      <c r="P66" s="28"/>
      <c r="Q66" s="29"/>
      <c r="S66" s="44"/>
    </row>
    <row r="67" spans="1:19" s="30" customFormat="1" ht="15.8" customHeight="1">
      <c r="A67" s="23"/>
      <c r="B67" s="43" t="s">
        <v>149</v>
      </c>
      <c r="C67" s="25"/>
      <c r="D67" s="26">
        <f t="shared" si="21"/>
        <v>2500</v>
      </c>
      <c r="E67" s="27"/>
      <c r="F67" s="32">
        <f t="shared" si="22"/>
        <v>1</v>
      </c>
      <c r="G67" s="26"/>
      <c r="H67" s="26"/>
      <c r="J67" s="78"/>
      <c r="K67" s="26">
        <v>1</v>
      </c>
      <c r="L67" s="26">
        <v>2500</v>
      </c>
      <c r="M67" s="28"/>
      <c r="N67" s="28"/>
      <c r="O67" s="28"/>
      <c r="P67" s="28"/>
      <c r="Q67" s="29"/>
      <c r="S67" s="44"/>
    </row>
    <row r="68" spans="1:19" s="30" customFormat="1" ht="15.8" customHeight="1">
      <c r="A68" s="23"/>
      <c r="B68" s="43" t="s">
        <v>150</v>
      </c>
      <c r="C68" s="25"/>
      <c r="D68" s="26">
        <f t="shared" si="21"/>
        <v>2500</v>
      </c>
      <c r="E68" s="27"/>
      <c r="F68" s="32">
        <f t="shared" si="22"/>
        <v>1</v>
      </c>
      <c r="G68" s="26"/>
      <c r="H68" s="26"/>
      <c r="I68" s="26"/>
      <c r="J68" s="26"/>
      <c r="K68" s="78"/>
      <c r="M68" s="28">
        <v>1</v>
      </c>
      <c r="N68" s="26">
        <v>2500</v>
      </c>
      <c r="O68" s="28"/>
      <c r="P68" s="28"/>
      <c r="Q68" s="29"/>
      <c r="S68" s="44"/>
    </row>
    <row r="69" spans="1:19" s="30" customFormat="1" ht="15.8" customHeight="1">
      <c r="A69" s="23"/>
      <c r="B69" s="43" t="s">
        <v>145</v>
      </c>
      <c r="C69" s="25"/>
      <c r="D69" s="26">
        <f t="shared" si="21"/>
        <v>8400</v>
      </c>
      <c r="E69" s="27"/>
      <c r="F69" s="32">
        <f t="shared" si="22"/>
        <v>2</v>
      </c>
      <c r="G69" s="26"/>
      <c r="H69" s="26"/>
      <c r="I69" s="26">
        <v>2</v>
      </c>
      <c r="J69" s="26">
        <v>8400</v>
      </c>
      <c r="K69" s="28"/>
      <c r="L69" s="26"/>
      <c r="M69" s="28"/>
      <c r="N69" s="28"/>
      <c r="O69" s="28"/>
      <c r="P69" s="28"/>
      <c r="Q69" s="29"/>
      <c r="S69" s="44"/>
    </row>
    <row r="70" spans="1:19" s="30" customFormat="1" ht="15.8" customHeight="1">
      <c r="A70" s="23"/>
      <c r="B70" s="43" t="s">
        <v>280</v>
      </c>
      <c r="C70" s="25"/>
      <c r="D70" s="26">
        <f t="shared" si="21"/>
        <v>2500</v>
      </c>
      <c r="E70" s="27"/>
      <c r="F70" s="32">
        <f t="shared" si="22"/>
        <v>1</v>
      </c>
      <c r="G70" s="26"/>
      <c r="H70" s="26"/>
      <c r="I70" s="26"/>
      <c r="J70" s="26"/>
      <c r="K70" s="28"/>
      <c r="L70" s="26"/>
      <c r="M70" s="28"/>
      <c r="N70" s="28"/>
      <c r="O70" s="28">
        <v>1</v>
      </c>
      <c r="P70" s="28">
        <v>2500</v>
      </c>
      <c r="Q70" s="29"/>
      <c r="S70" s="44"/>
    </row>
    <row r="71" spans="1:19" s="30" customFormat="1" ht="15.8" customHeight="1">
      <c r="A71" s="23"/>
      <c r="B71" s="43" t="s">
        <v>146</v>
      </c>
      <c r="C71" s="25"/>
      <c r="D71" s="26">
        <f t="shared" si="21"/>
        <v>2500</v>
      </c>
      <c r="E71" s="27"/>
      <c r="F71" s="32">
        <f t="shared" si="22"/>
        <v>1</v>
      </c>
      <c r="G71" s="26"/>
      <c r="H71" s="26"/>
      <c r="I71" s="26"/>
      <c r="J71" s="26"/>
      <c r="K71" s="28"/>
      <c r="L71" s="26"/>
      <c r="M71" s="28"/>
      <c r="N71" s="28"/>
      <c r="O71" s="28">
        <v>1</v>
      </c>
      <c r="P71" s="28">
        <v>2500</v>
      </c>
      <c r="Q71" s="29"/>
      <c r="S71" s="44"/>
    </row>
    <row r="72" spans="1:19" s="34" customFormat="1" ht="18.7" customHeight="1">
      <c r="A72" s="38">
        <v>21</v>
      </c>
      <c r="B72" s="39" t="s">
        <v>128</v>
      </c>
      <c r="C72" s="31"/>
      <c r="D72" s="32">
        <f>SUM(D73)</f>
        <v>7500</v>
      </c>
      <c r="E72" s="32">
        <f t="shared" ref="E72:P72" si="23">SUM(E73)</f>
        <v>0</v>
      </c>
      <c r="F72" s="32">
        <f t="shared" si="23"/>
        <v>3</v>
      </c>
      <c r="G72" s="32">
        <f t="shared" si="23"/>
        <v>0</v>
      </c>
      <c r="H72" s="32">
        <f t="shared" si="23"/>
        <v>0</v>
      </c>
      <c r="I72" s="32">
        <f t="shared" si="23"/>
        <v>0</v>
      </c>
      <c r="J72" s="32">
        <f t="shared" si="23"/>
        <v>0</v>
      </c>
      <c r="K72" s="32">
        <f t="shared" si="23"/>
        <v>1</v>
      </c>
      <c r="L72" s="32">
        <f t="shared" si="23"/>
        <v>2500</v>
      </c>
      <c r="M72" s="32">
        <f t="shared" si="23"/>
        <v>1</v>
      </c>
      <c r="N72" s="32">
        <f t="shared" si="23"/>
        <v>2500</v>
      </c>
      <c r="O72" s="32">
        <f t="shared" si="23"/>
        <v>1</v>
      </c>
      <c r="P72" s="32">
        <f t="shared" si="23"/>
        <v>2500</v>
      </c>
      <c r="Q72" s="33"/>
      <c r="S72" s="42"/>
    </row>
    <row r="73" spans="1:19" s="30" customFormat="1" ht="23.3" customHeight="1">
      <c r="A73" s="23"/>
      <c r="B73" s="43" t="s">
        <v>129</v>
      </c>
      <c r="C73" s="25"/>
      <c r="D73" s="26">
        <v>7500</v>
      </c>
      <c r="E73" s="27"/>
      <c r="F73" s="26">
        <v>3</v>
      </c>
      <c r="G73" s="26"/>
      <c r="H73" s="26"/>
      <c r="I73" s="26"/>
      <c r="J73" s="26"/>
      <c r="K73" s="28">
        <v>1</v>
      </c>
      <c r="L73" s="26">
        <v>2500</v>
      </c>
      <c r="M73" s="28">
        <v>1</v>
      </c>
      <c r="N73" s="26">
        <v>2500</v>
      </c>
      <c r="O73" s="28">
        <v>1</v>
      </c>
      <c r="P73" s="26">
        <v>2500</v>
      </c>
      <c r="Q73" s="29"/>
      <c r="S73" s="44"/>
    </row>
    <row r="74" spans="1:19" s="34" customFormat="1" ht="18" customHeight="1">
      <c r="A74" s="38">
        <v>22</v>
      </c>
      <c r="B74" s="39" t="s">
        <v>23</v>
      </c>
      <c r="C74" s="31">
        <v>4000</v>
      </c>
      <c r="D74" s="32">
        <f>SUM(D75)</f>
        <v>12500</v>
      </c>
      <c r="E74" s="32">
        <f t="shared" ref="E74:P74" si="24">SUM(E75)</f>
        <v>4</v>
      </c>
      <c r="F74" s="32">
        <f t="shared" si="24"/>
        <v>5</v>
      </c>
      <c r="G74" s="32">
        <f t="shared" si="24"/>
        <v>2000</v>
      </c>
      <c r="H74" s="32">
        <f t="shared" si="24"/>
        <v>0</v>
      </c>
      <c r="I74" s="32">
        <f t="shared" si="24"/>
        <v>1</v>
      </c>
      <c r="J74" s="32">
        <f t="shared" si="24"/>
        <v>2500</v>
      </c>
      <c r="K74" s="32">
        <f t="shared" si="24"/>
        <v>1</v>
      </c>
      <c r="L74" s="32">
        <f t="shared" si="24"/>
        <v>2500</v>
      </c>
      <c r="M74" s="32">
        <f t="shared" si="24"/>
        <v>1</v>
      </c>
      <c r="N74" s="32">
        <f t="shared" si="24"/>
        <v>2500</v>
      </c>
      <c r="O74" s="32">
        <f t="shared" si="24"/>
        <v>2</v>
      </c>
      <c r="P74" s="32">
        <f t="shared" si="24"/>
        <v>5000</v>
      </c>
      <c r="Q74" s="32">
        <f>SUM(Q75)</f>
        <v>0.125</v>
      </c>
    </row>
    <row r="75" spans="1:19" s="58" customFormat="1" ht="15.1" customHeight="1">
      <c r="A75" s="23"/>
      <c r="B75" s="43" t="s">
        <v>24</v>
      </c>
      <c r="C75" s="25">
        <v>4000</v>
      </c>
      <c r="D75" s="26">
        <v>12500</v>
      </c>
      <c r="E75" s="27">
        <v>4</v>
      </c>
      <c r="F75" s="26">
        <v>5</v>
      </c>
      <c r="G75" s="26">
        <v>2000</v>
      </c>
      <c r="H75" s="57" t="s">
        <v>99</v>
      </c>
      <c r="I75" s="28">
        <v>1</v>
      </c>
      <c r="J75" s="26">
        <v>2500</v>
      </c>
      <c r="K75" s="28">
        <v>1</v>
      </c>
      <c r="L75" s="26">
        <v>2500</v>
      </c>
      <c r="M75" s="28">
        <v>1</v>
      </c>
      <c r="N75" s="26">
        <v>2500</v>
      </c>
      <c r="O75" s="28">
        <v>2</v>
      </c>
      <c r="P75" s="26">
        <v>5000</v>
      </c>
      <c r="Q75" s="29">
        <v>0.125</v>
      </c>
    </row>
    <row r="76" spans="1:19" s="58" customFormat="1">
      <c r="A76" s="38">
        <v>23</v>
      </c>
      <c r="B76" s="39" t="s">
        <v>20</v>
      </c>
      <c r="C76" s="31"/>
      <c r="D76" s="32">
        <f>SUM(D77:D78)</f>
        <v>5000</v>
      </c>
      <c r="E76" s="32">
        <f t="shared" ref="E76:P76" si="25">SUM(E77:E78)</f>
        <v>2</v>
      </c>
      <c r="F76" s="32">
        <f t="shared" si="25"/>
        <v>2</v>
      </c>
      <c r="G76" s="32">
        <f t="shared" si="25"/>
        <v>4000</v>
      </c>
      <c r="H76" s="32">
        <f t="shared" si="25"/>
        <v>0</v>
      </c>
      <c r="I76" s="32">
        <f t="shared" si="25"/>
        <v>0</v>
      </c>
      <c r="J76" s="32">
        <f t="shared" si="25"/>
        <v>0</v>
      </c>
      <c r="K76" s="32">
        <f t="shared" si="25"/>
        <v>1</v>
      </c>
      <c r="L76" s="32">
        <f t="shared" si="25"/>
        <v>2500</v>
      </c>
      <c r="M76" s="32">
        <f t="shared" si="25"/>
        <v>1</v>
      </c>
      <c r="N76" s="32">
        <f t="shared" si="25"/>
        <v>2500</v>
      </c>
      <c r="O76" s="32">
        <f t="shared" si="25"/>
        <v>0</v>
      </c>
      <c r="P76" s="32">
        <f t="shared" si="25"/>
        <v>0</v>
      </c>
      <c r="Q76" s="33">
        <v>0.125</v>
      </c>
    </row>
    <row r="77" spans="1:19" s="34" customFormat="1">
      <c r="A77" s="23"/>
      <c r="B77" s="43" t="s">
        <v>30</v>
      </c>
      <c r="C77" s="25">
        <v>500</v>
      </c>
      <c r="D77" s="26">
        <v>2500</v>
      </c>
      <c r="E77" s="23">
        <v>1</v>
      </c>
      <c r="F77" s="26">
        <v>1</v>
      </c>
      <c r="G77" s="26">
        <v>2000</v>
      </c>
      <c r="H77" s="341" t="s">
        <v>88</v>
      </c>
      <c r="I77" s="32"/>
      <c r="J77" s="32"/>
      <c r="K77" s="28">
        <v>1</v>
      </c>
      <c r="L77" s="26">
        <v>2500</v>
      </c>
      <c r="M77" s="56"/>
      <c r="N77" s="56"/>
      <c r="O77" s="56"/>
      <c r="P77" s="56"/>
      <c r="Q77" s="33"/>
    </row>
    <row r="78" spans="1:19" s="30" customFormat="1">
      <c r="A78" s="23"/>
      <c r="B78" s="43" t="s">
        <v>281</v>
      </c>
      <c r="C78" s="25">
        <v>500</v>
      </c>
      <c r="D78" s="26">
        <v>2500</v>
      </c>
      <c r="E78" s="23">
        <v>1</v>
      </c>
      <c r="F78" s="26">
        <v>1</v>
      </c>
      <c r="G78" s="26">
        <v>2000</v>
      </c>
      <c r="H78" s="342"/>
      <c r="I78" s="66"/>
      <c r="J78" s="65"/>
      <c r="K78" s="28"/>
      <c r="L78" s="32"/>
      <c r="M78" s="28">
        <v>1</v>
      </c>
      <c r="N78" s="26">
        <v>2500</v>
      </c>
      <c r="O78" s="28"/>
      <c r="P78" s="28"/>
      <c r="Q78" s="29">
        <v>0.1</v>
      </c>
    </row>
    <row r="79" spans="1:19" s="34" customFormat="1" ht="14.25" customHeight="1">
      <c r="A79" s="38">
        <v>24</v>
      </c>
      <c r="B79" s="39" t="s">
        <v>21</v>
      </c>
      <c r="C79" s="31"/>
      <c r="D79" s="32">
        <f>SUM(D80:D81)</f>
        <v>6500</v>
      </c>
      <c r="E79" s="32">
        <f t="shared" ref="E79:Q79" si="26">SUM(E80:E81)</f>
        <v>2</v>
      </c>
      <c r="F79" s="32">
        <f t="shared" si="26"/>
        <v>2</v>
      </c>
      <c r="G79" s="32">
        <f t="shared" si="26"/>
        <v>1500</v>
      </c>
      <c r="H79" s="32">
        <f t="shared" si="26"/>
        <v>0</v>
      </c>
      <c r="I79" s="32">
        <f t="shared" si="26"/>
        <v>0</v>
      </c>
      <c r="J79" s="32">
        <f t="shared" si="26"/>
        <v>0</v>
      </c>
      <c r="K79" s="32">
        <f t="shared" si="26"/>
        <v>1</v>
      </c>
      <c r="L79" s="32">
        <f t="shared" si="26"/>
        <v>2500</v>
      </c>
      <c r="M79" s="32">
        <f t="shared" si="26"/>
        <v>1</v>
      </c>
      <c r="N79" s="32">
        <f t="shared" si="26"/>
        <v>4000</v>
      </c>
      <c r="O79" s="32">
        <f t="shared" si="26"/>
        <v>0</v>
      </c>
      <c r="P79" s="32">
        <f t="shared" si="26"/>
        <v>0</v>
      </c>
      <c r="Q79" s="32">
        <f t="shared" si="26"/>
        <v>1.5</v>
      </c>
    </row>
    <row r="80" spans="1:19" s="34" customFormat="1" ht="12.7" customHeight="1">
      <c r="A80" s="23"/>
      <c r="B80" s="43" t="s">
        <v>53</v>
      </c>
      <c r="C80" s="25">
        <v>450</v>
      </c>
      <c r="D80" s="26">
        <v>2500</v>
      </c>
      <c r="E80" s="23">
        <v>1</v>
      </c>
      <c r="F80" s="26">
        <v>1</v>
      </c>
      <c r="G80" s="26">
        <v>1500</v>
      </c>
      <c r="H80" s="26" t="s">
        <v>105</v>
      </c>
      <c r="I80" s="26"/>
      <c r="J80" s="26"/>
      <c r="K80" s="24">
        <v>1</v>
      </c>
      <c r="L80" s="26">
        <v>2500</v>
      </c>
      <c r="M80" s="32"/>
      <c r="N80" s="26"/>
      <c r="O80" s="32"/>
      <c r="P80" s="32"/>
      <c r="Q80" s="33"/>
    </row>
    <row r="81" spans="1:17" s="30" customFormat="1">
      <c r="A81" s="23"/>
      <c r="B81" s="43" t="s">
        <v>282</v>
      </c>
      <c r="C81" s="59">
        <v>1731</v>
      </c>
      <c r="D81" s="26">
        <v>4000</v>
      </c>
      <c r="E81" s="23">
        <v>1</v>
      </c>
      <c r="F81" s="26">
        <v>1</v>
      </c>
      <c r="G81" s="26"/>
      <c r="H81" s="26"/>
      <c r="I81" s="26"/>
      <c r="J81" s="26"/>
      <c r="K81" s="26"/>
      <c r="L81" s="26"/>
      <c r="M81" s="26">
        <v>1</v>
      </c>
      <c r="N81" s="26">
        <v>4000</v>
      </c>
      <c r="O81" s="26"/>
      <c r="P81" s="26"/>
      <c r="Q81" s="29">
        <v>1.5</v>
      </c>
    </row>
    <row r="82" spans="1:17" s="34" customFormat="1" ht="26.25" customHeight="1">
      <c r="A82" s="38">
        <v>25</v>
      </c>
      <c r="B82" s="60" t="s">
        <v>39</v>
      </c>
      <c r="C82" s="31"/>
      <c r="D82" s="32">
        <f>SUM(D83:D85)</f>
        <v>7500</v>
      </c>
      <c r="E82" s="32">
        <f t="shared" ref="E82:P82" si="27">SUM(E83:E85)</f>
        <v>0</v>
      </c>
      <c r="F82" s="32">
        <f t="shared" si="27"/>
        <v>3</v>
      </c>
      <c r="G82" s="32">
        <f t="shared" si="27"/>
        <v>0</v>
      </c>
      <c r="H82" s="32">
        <f t="shared" si="27"/>
        <v>0</v>
      </c>
      <c r="I82" s="32">
        <f t="shared" si="27"/>
        <v>1</v>
      </c>
      <c r="J82" s="32">
        <f t="shared" si="27"/>
        <v>2500</v>
      </c>
      <c r="K82" s="32">
        <f t="shared" si="27"/>
        <v>1</v>
      </c>
      <c r="L82" s="32">
        <f t="shared" si="27"/>
        <v>2500</v>
      </c>
      <c r="M82" s="32">
        <f t="shared" si="27"/>
        <v>1</v>
      </c>
      <c r="N82" s="32">
        <f t="shared" si="27"/>
        <v>2500</v>
      </c>
      <c r="O82" s="32">
        <f t="shared" si="27"/>
        <v>0</v>
      </c>
      <c r="P82" s="32">
        <f t="shared" si="27"/>
        <v>0</v>
      </c>
      <c r="Q82" s="33"/>
    </row>
    <row r="83" spans="1:17" s="34" customFormat="1">
      <c r="A83" s="23"/>
      <c r="B83" s="61" t="s">
        <v>40</v>
      </c>
      <c r="C83" s="25"/>
      <c r="D83" s="26">
        <v>2500</v>
      </c>
      <c r="E83" s="23"/>
      <c r="F83" s="28">
        <v>1</v>
      </c>
      <c r="G83" s="26"/>
      <c r="H83" s="26"/>
      <c r="I83" s="26">
        <v>1</v>
      </c>
      <c r="J83" s="26">
        <v>2500</v>
      </c>
      <c r="K83" s="24"/>
      <c r="L83" s="26"/>
      <c r="M83" s="32"/>
      <c r="N83" s="26"/>
      <c r="O83" s="32"/>
      <c r="P83" s="32"/>
      <c r="Q83" s="33"/>
    </row>
    <row r="84" spans="1:17" s="34" customFormat="1">
      <c r="A84" s="23"/>
      <c r="B84" s="61" t="s">
        <v>42</v>
      </c>
      <c r="C84" s="25"/>
      <c r="D84" s="26">
        <v>2500</v>
      </c>
      <c r="E84" s="23"/>
      <c r="F84" s="28">
        <v>1</v>
      </c>
      <c r="G84" s="26"/>
      <c r="H84" s="26"/>
      <c r="I84" s="26"/>
      <c r="J84" s="26"/>
      <c r="K84" s="24">
        <v>1</v>
      </c>
      <c r="L84" s="26">
        <v>2500</v>
      </c>
      <c r="M84" s="32"/>
      <c r="N84" s="26"/>
      <c r="O84" s="32"/>
      <c r="P84" s="32"/>
      <c r="Q84" s="33"/>
    </row>
    <row r="85" spans="1:17" s="34" customFormat="1">
      <c r="A85" s="23"/>
      <c r="B85" s="61" t="s">
        <v>43</v>
      </c>
      <c r="C85" s="25"/>
      <c r="D85" s="26">
        <v>2500</v>
      </c>
      <c r="E85" s="23"/>
      <c r="F85" s="28">
        <v>1</v>
      </c>
      <c r="G85" s="26"/>
      <c r="H85" s="62"/>
      <c r="I85" s="26"/>
      <c r="J85" s="26"/>
      <c r="K85" s="24"/>
      <c r="L85" s="26"/>
      <c r="M85" s="32">
        <v>1</v>
      </c>
      <c r="N85" s="26">
        <v>2500</v>
      </c>
      <c r="O85" s="32"/>
      <c r="P85" s="32"/>
      <c r="Q85" s="33"/>
    </row>
    <row r="86" spans="1:17">
      <c r="Q86" s="12"/>
    </row>
  </sheetData>
  <mergeCells count="18">
    <mergeCell ref="H77:H78"/>
    <mergeCell ref="K4:L4"/>
    <mergeCell ref="M4:N4"/>
    <mergeCell ref="R48:Y48"/>
    <mergeCell ref="R51:Y51"/>
    <mergeCell ref="H52:H53"/>
    <mergeCell ref="I4:J4"/>
    <mergeCell ref="O4:P4"/>
    <mergeCell ref="L1:P1"/>
    <mergeCell ref="A2:Q2"/>
    <mergeCell ref="A3:A5"/>
    <mergeCell ref="B3:B5"/>
    <mergeCell ref="C3:C5"/>
    <mergeCell ref="D3:D5"/>
    <mergeCell ref="E3:E4"/>
    <mergeCell ref="F3:F5"/>
    <mergeCell ref="G3:P3"/>
    <mergeCell ref="Q3:Q4"/>
  </mergeCells>
  <phoneticPr fontId="2" type="noConversion"/>
  <printOptions horizontalCentered="1"/>
  <pageMargins left="0.31496062992125984" right="0.31496062992125984" top="0.74803149606299213" bottom="0.35433070866141736" header="0" footer="0"/>
  <pageSetup paperSize="9" scale="95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opLeftCell="A2" zoomScaleNormal="100" workbookViewId="0">
      <selection activeCell="D45" sqref="D45"/>
    </sheetView>
  </sheetViews>
  <sheetFormatPr defaultColWidth="9.09765625" defaultRowHeight="12.85"/>
  <cols>
    <col min="1" max="1" width="4.09765625" style="119" bestFit="1" customWidth="1"/>
    <col min="2" max="2" width="34.296875" style="117" customWidth="1"/>
    <col min="3" max="3" width="11.8984375" style="117" customWidth="1"/>
    <col min="4" max="4" width="9.3984375" style="121" customWidth="1"/>
    <col min="5" max="5" width="7.59765625" style="121" customWidth="1"/>
    <col min="6" max="6" width="7.3984375" style="117" customWidth="1"/>
    <col min="7" max="7" width="9" style="117" customWidth="1"/>
    <col min="8" max="8" width="7" style="117" customWidth="1"/>
    <col min="9" max="9" width="8.8984375" style="117" customWidth="1"/>
    <col min="10" max="10" width="6.296875" style="117" customWidth="1"/>
    <col min="11" max="12" width="8.59765625" style="117" customWidth="1"/>
    <col min="13" max="13" width="10" style="117" customWidth="1"/>
    <col min="14" max="14" width="9.09765625" style="117"/>
    <col min="15" max="15" width="41.59765625" style="117" customWidth="1"/>
    <col min="16" max="16384" width="9.09765625" style="117"/>
  </cols>
  <sheetData>
    <row r="1" spans="1:19" s="15" customFormat="1" ht="24" customHeight="1">
      <c r="A1" s="108"/>
      <c r="B1" s="109"/>
      <c r="C1" s="109"/>
      <c r="D1" s="110"/>
      <c r="E1" s="110"/>
      <c r="F1" s="109"/>
      <c r="G1" s="109"/>
      <c r="H1" s="109"/>
      <c r="I1" s="109"/>
      <c r="J1" s="358"/>
      <c r="K1" s="358"/>
      <c r="L1" s="358"/>
      <c r="M1" s="358"/>
      <c r="N1" s="358"/>
      <c r="O1" s="110" t="s">
        <v>325</v>
      </c>
      <c r="P1" s="109"/>
      <c r="Q1" s="109"/>
      <c r="R1" s="109"/>
      <c r="S1" s="109"/>
    </row>
    <row r="2" spans="1:19" s="15" customFormat="1" ht="42.7" customHeight="1">
      <c r="A2" s="360" t="s">
        <v>49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</row>
    <row r="3" spans="1:19" s="30" customFormat="1" ht="15.8" customHeight="1">
      <c r="A3" s="357"/>
      <c r="B3" s="357" t="s">
        <v>58</v>
      </c>
      <c r="C3" s="357" t="s">
        <v>74</v>
      </c>
      <c r="D3" s="357" t="s">
        <v>69</v>
      </c>
      <c r="E3" s="357" t="s">
        <v>61</v>
      </c>
      <c r="F3" s="361" t="s">
        <v>1</v>
      </c>
      <c r="G3" s="363"/>
      <c r="H3" s="363"/>
      <c r="I3" s="363"/>
      <c r="J3" s="363"/>
      <c r="K3" s="363"/>
      <c r="L3" s="363"/>
      <c r="M3" s="362"/>
      <c r="N3" s="356" t="s">
        <v>162</v>
      </c>
      <c r="O3" s="364" t="s">
        <v>100</v>
      </c>
    </row>
    <row r="4" spans="1:19" s="30" customFormat="1" ht="15.1" customHeight="1">
      <c r="A4" s="357"/>
      <c r="B4" s="357"/>
      <c r="C4" s="357"/>
      <c r="D4" s="357"/>
      <c r="E4" s="357"/>
      <c r="F4" s="357">
        <v>2014</v>
      </c>
      <c r="G4" s="357"/>
      <c r="H4" s="357">
        <v>2015</v>
      </c>
      <c r="I4" s="357"/>
      <c r="J4" s="357">
        <v>2016</v>
      </c>
      <c r="K4" s="357"/>
      <c r="L4" s="361" t="s">
        <v>133</v>
      </c>
      <c r="M4" s="362"/>
      <c r="N4" s="356"/>
      <c r="O4" s="365"/>
    </row>
    <row r="5" spans="1:19" s="30" customFormat="1" ht="15.8" customHeight="1">
      <c r="A5" s="357"/>
      <c r="B5" s="357"/>
      <c r="C5" s="357"/>
      <c r="D5" s="357"/>
      <c r="E5" s="357"/>
      <c r="F5" s="23" t="s">
        <v>2</v>
      </c>
      <c r="G5" s="23" t="s">
        <v>32</v>
      </c>
      <c r="H5" s="23" t="s">
        <v>2</v>
      </c>
      <c r="I5" s="23" t="s">
        <v>32</v>
      </c>
      <c r="J5" s="23" t="s">
        <v>2</v>
      </c>
      <c r="K5" s="23" t="s">
        <v>32</v>
      </c>
      <c r="L5" s="23" t="s">
        <v>2</v>
      </c>
      <c r="M5" s="23" t="s">
        <v>32</v>
      </c>
      <c r="N5" s="356"/>
      <c r="O5" s="366"/>
    </row>
    <row r="6" spans="1:19" s="30" customFormat="1" ht="26.25" customHeight="1">
      <c r="A6" s="359" t="s">
        <v>73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98"/>
    </row>
    <row r="7" spans="1:19" s="34" customFormat="1" ht="90.7" customHeight="1">
      <c r="A7" s="38">
        <v>1</v>
      </c>
      <c r="B7" s="84" t="s">
        <v>48</v>
      </c>
      <c r="C7" s="83">
        <v>17411</v>
      </c>
      <c r="D7" s="83">
        <f>SUM(G7,I7,K7)</f>
        <v>48290</v>
      </c>
      <c r="E7" s="83">
        <v>1</v>
      </c>
      <c r="F7" s="83"/>
      <c r="G7" s="83">
        <v>9000</v>
      </c>
      <c r="H7" s="83"/>
      <c r="I7" s="83">
        <v>19290</v>
      </c>
      <c r="J7" s="83">
        <v>1</v>
      </c>
      <c r="K7" s="83">
        <v>20000</v>
      </c>
      <c r="L7" s="83"/>
      <c r="M7" s="83"/>
      <c r="N7" s="85">
        <v>18</v>
      </c>
      <c r="O7" s="98" t="s">
        <v>161</v>
      </c>
    </row>
    <row r="8" spans="1:19" s="34" customFormat="1" ht="17.3" customHeight="1">
      <c r="A8" s="38">
        <v>2</v>
      </c>
      <c r="B8" s="84" t="s">
        <v>154</v>
      </c>
      <c r="C8" s="83">
        <v>5432</v>
      </c>
      <c r="D8" s="83">
        <f t="shared" ref="D8:D35" si="0">SUM(G8,I8,K8)</f>
        <v>20000</v>
      </c>
      <c r="E8" s="83">
        <v>1</v>
      </c>
      <c r="F8" s="83"/>
      <c r="G8" s="83"/>
      <c r="H8" s="83">
        <v>1</v>
      </c>
      <c r="I8" s="83">
        <v>20000</v>
      </c>
      <c r="J8" s="83"/>
      <c r="K8" s="83"/>
      <c r="L8" s="83"/>
      <c r="M8" s="83"/>
      <c r="N8" s="85">
        <v>1</v>
      </c>
      <c r="O8" s="98"/>
    </row>
    <row r="9" spans="1:19" s="87" customFormat="1" ht="19.55" customHeight="1">
      <c r="A9" s="38"/>
      <c r="B9" s="24" t="s">
        <v>155</v>
      </c>
      <c r="C9" s="83">
        <v>5432</v>
      </c>
      <c r="D9" s="83">
        <f t="shared" si="0"/>
        <v>20000</v>
      </c>
      <c r="E9" s="32">
        <v>1</v>
      </c>
      <c r="F9" s="41"/>
      <c r="G9" s="41"/>
      <c r="H9" s="32">
        <v>1</v>
      </c>
      <c r="I9" s="32">
        <v>20000</v>
      </c>
      <c r="J9" s="41"/>
      <c r="K9" s="32"/>
      <c r="L9" s="32"/>
      <c r="M9" s="32"/>
      <c r="N9" s="85">
        <v>1</v>
      </c>
      <c r="O9" s="92"/>
    </row>
    <row r="10" spans="1:19" s="87" customFormat="1" ht="19.55" customHeight="1">
      <c r="A10" s="38">
        <v>3</v>
      </c>
      <c r="B10" s="84" t="s">
        <v>76</v>
      </c>
      <c r="C10" s="83">
        <v>11850</v>
      </c>
      <c r="D10" s="83">
        <f t="shared" si="0"/>
        <v>8700</v>
      </c>
      <c r="E10" s="32"/>
      <c r="F10" s="41"/>
      <c r="G10" s="41"/>
      <c r="H10" s="32"/>
      <c r="I10" s="32"/>
      <c r="J10" s="41"/>
      <c r="K10" s="32">
        <v>8700</v>
      </c>
      <c r="L10" s="32"/>
      <c r="M10" s="32"/>
      <c r="N10" s="85">
        <v>3.7</v>
      </c>
      <c r="O10" s="86" t="s">
        <v>163</v>
      </c>
    </row>
    <row r="11" spans="1:19" s="87" customFormat="1" ht="19.55" customHeight="1">
      <c r="A11" s="38">
        <v>4</v>
      </c>
      <c r="B11" s="84" t="s">
        <v>77</v>
      </c>
      <c r="C11" s="83">
        <v>10992</v>
      </c>
      <c r="D11" s="83">
        <f t="shared" si="0"/>
        <v>10000</v>
      </c>
      <c r="E11" s="32"/>
      <c r="F11" s="41"/>
      <c r="G11" s="32">
        <v>10000</v>
      </c>
      <c r="H11" s="32"/>
      <c r="I11" s="32"/>
      <c r="J11" s="41"/>
      <c r="K11" s="32"/>
      <c r="L11" s="32"/>
      <c r="M11" s="32"/>
      <c r="N11" s="85">
        <v>4.0999999999999996</v>
      </c>
      <c r="O11" s="86" t="s">
        <v>164</v>
      </c>
    </row>
    <row r="12" spans="1:19" s="87" customFormat="1" ht="19.55" customHeight="1">
      <c r="A12" s="38">
        <v>5</v>
      </c>
      <c r="B12" s="84" t="s">
        <v>166</v>
      </c>
      <c r="C12" s="83">
        <v>12389</v>
      </c>
      <c r="D12" s="83">
        <f t="shared" si="0"/>
        <v>5000</v>
      </c>
      <c r="E12" s="32"/>
      <c r="F12" s="41"/>
      <c r="G12" s="41"/>
      <c r="H12" s="32"/>
      <c r="I12" s="32">
        <v>5000</v>
      </c>
      <c r="J12" s="41"/>
      <c r="K12" s="32"/>
      <c r="L12" s="32"/>
      <c r="M12" s="32"/>
      <c r="N12" s="85">
        <v>2</v>
      </c>
      <c r="O12" s="86" t="s">
        <v>177</v>
      </c>
    </row>
    <row r="13" spans="1:19" s="87" customFormat="1" ht="19.55" customHeight="1">
      <c r="A13" s="38">
        <v>6</v>
      </c>
      <c r="B13" s="84" t="s">
        <v>165</v>
      </c>
      <c r="C13" s="83">
        <v>25787</v>
      </c>
      <c r="D13" s="83">
        <f t="shared" si="0"/>
        <v>10000</v>
      </c>
      <c r="E13" s="32"/>
      <c r="F13" s="41"/>
      <c r="G13" s="41">
        <v>5000</v>
      </c>
      <c r="H13" s="32"/>
      <c r="I13" s="32">
        <v>5000</v>
      </c>
      <c r="J13" s="41"/>
      <c r="K13" s="32"/>
      <c r="L13" s="32"/>
      <c r="M13" s="32"/>
      <c r="N13" s="85">
        <v>4.5</v>
      </c>
      <c r="O13" s="86" t="s">
        <v>178</v>
      </c>
    </row>
    <row r="14" spans="1:19" s="87" customFormat="1" ht="19.55" customHeight="1">
      <c r="A14" s="38">
        <v>7</v>
      </c>
      <c r="B14" s="84" t="s">
        <v>167</v>
      </c>
      <c r="C14" s="83">
        <v>16799</v>
      </c>
      <c r="D14" s="83">
        <v>15000</v>
      </c>
      <c r="E14" s="32"/>
      <c r="F14" s="41"/>
      <c r="G14" s="41">
        <v>5000</v>
      </c>
      <c r="H14" s="32"/>
      <c r="I14" s="32"/>
      <c r="J14" s="41"/>
      <c r="K14" s="32"/>
      <c r="L14" s="32"/>
      <c r="M14" s="32">
        <v>10000</v>
      </c>
      <c r="N14" s="85">
        <v>2.5</v>
      </c>
      <c r="O14" s="86" t="s">
        <v>179</v>
      </c>
    </row>
    <row r="15" spans="1:19" s="87" customFormat="1" ht="19.55" customHeight="1">
      <c r="A15" s="38">
        <v>8</v>
      </c>
      <c r="B15" s="84" t="s">
        <v>168</v>
      </c>
      <c r="C15" s="83">
        <v>16023</v>
      </c>
      <c r="D15" s="83">
        <f t="shared" si="0"/>
        <v>8500</v>
      </c>
      <c r="E15" s="32"/>
      <c r="F15" s="41"/>
      <c r="G15" s="41">
        <v>5500</v>
      </c>
      <c r="H15" s="32"/>
      <c r="I15" s="32">
        <v>3000</v>
      </c>
      <c r="J15" s="41"/>
      <c r="K15" s="32"/>
      <c r="L15" s="32"/>
      <c r="M15" s="32"/>
      <c r="N15" s="85">
        <v>11.55</v>
      </c>
      <c r="O15" s="86" t="s">
        <v>180</v>
      </c>
    </row>
    <row r="16" spans="1:19" s="87" customFormat="1" ht="19.55" customHeight="1">
      <c r="A16" s="38">
        <v>9</v>
      </c>
      <c r="B16" s="84" t="s">
        <v>169</v>
      </c>
      <c r="C16" s="83">
        <v>14567</v>
      </c>
      <c r="D16" s="83">
        <v>12000</v>
      </c>
      <c r="E16" s="32"/>
      <c r="F16" s="41"/>
      <c r="G16" s="41"/>
      <c r="H16" s="32"/>
      <c r="I16" s="32"/>
      <c r="J16" s="41"/>
      <c r="K16" s="32">
        <v>4000</v>
      </c>
      <c r="L16" s="32"/>
      <c r="M16" s="32">
        <v>8000</v>
      </c>
      <c r="N16" s="85">
        <v>20</v>
      </c>
      <c r="O16" s="86" t="s">
        <v>176</v>
      </c>
    </row>
    <row r="17" spans="1:15" s="87" customFormat="1" ht="19.55" customHeight="1">
      <c r="A17" s="38">
        <v>10</v>
      </c>
      <c r="B17" s="84" t="s">
        <v>111</v>
      </c>
      <c r="C17" s="83">
        <v>47509</v>
      </c>
      <c r="D17" s="83">
        <f t="shared" si="0"/>
        <v>16000</v>
      </c>
      <c r="E17" s="32"/>
      <c r="F17" s="41"/>
      <c r="G17" s="41">
        <v>8000</v>
      </c>
      <c r="H17" s="32"/>
      <c r="I17" s="32">
        <v>8000</v>
      </c>
      <c r="J17" s="41"/>
      <c r="K17" s="32"/>
      <c r="L17" s="32"/>
      <c r="M17" s="32"/>
      <c r="N17" s="85">
        <v>25</v>
      </c>
      <c r="O17" s="86" t="s">
        <v>170</v>
      </c>
    </row>
    <row r="18" spans="1:15" s="34" customFormat="1" ht="18.7" customHeight="1">
      <c r="A18" s="38">
        <v>11</v>
      </c>
      <c r="B18" s="39" t="s">
        <v>181</v>
      </c>
      <c r="C18" s="83">
        <v>3500</v>
      </c>
      <c r="D18" s="83">
        <v>3800</v>
      </c>
      <c r="E18" s="32"/>
      <c r="F18" s="32"/>
      <c r="G18" s="32"/>
      <c r="H18" s="41"/>
      <c r="I18" s="32"/>
      <c r="J18" s="32"/>
      <c r="K18" s="32"/>
      <c r="L18" s="32"/>
      <c r="M18" s="32">
        <v>3800</v>
      </c>
      <c r="N18" s="85">
        <v>0.6</v>
      </c>
      <c r="O18" s="86" t="s">
        <v>158</v>
      </c>
    </row>
    <row r="19" spans="1:15" s="34" customFormat="1" ht="18.7" customHeight="1">
      <c r="A19" s="38"/>
      <c r="B19" s="24" t="s">
        <v>156</v>
      </c>
      <c r="C19" s="83">
        <v>3500</v>
      </c>
      <c r="D19" s="83">
        <v>3800</v>
      </c>
      <c r="E19" s="32"/>
      <c r="F19" s="32"/>
      <c r="G19" s="32"/>
      <c r="H19" s="41"/>
      <c r="I19" s="32"/>
      <c r="J19" s="32"/>
      <c r="K19" s="32"/>
      <c r="L19" s="32"/>
      <c r="M19" s="32">
        <v>3800</v>
      </c>
      <c r="N19" s="85">
        <v>0.6</v>
      </c>
      <c r="O19" s="86"/>
    </row>
    <row r="20" spans="1:15" s="34" customFormat="1" ht="19.55" customHeight="1">
      <c r="A20" s="38">
        <v>12</v>
      </c>
      <c r="B20" s="39" t="s">
        <v>35</v>
      </c>
      <c r="C20" s="83">
        <f>SUM(C21)</f>
        <v>2658</v>
      </c>
      <c r="D20" s="83">
        <f t="shared" si="0"/>
        <v>22000</v>
      </c>
      <c r="E20" s="83">
        <f>SUM(E21)</f>
        <v>1</v>
      </c>
      <c r="F20" s="83">
        <f>SUM(F21)</f>
        <v>0</v>
      </c>
      <c r="G20" s="83">
        <f>SUM(G21)</f>
        <v>0</v>
      </c>
      <c r="H20" s="83">
        <v>1</v>
      </c>
      <c r="I20" s="83">
        <f>SUM(I21)</f>
        <v>0</v>
      </c>
      <c r="J20" s="83" t="s">
        <v>56</v>
      </c>
      <c r="K20" s="83">
        <f>SUM(K21:K22)</f>
        <v>22000</v>
      </c>
      <c r="L20" s="83">
        <f>SUM(L21)</f>
        <v>0</v>
      </c>
      <c r="M20" s="83">
        <f>SUM(M21)</f>
        <v>0</v>
      </c>
      <c r="N20" s="38">
        <v>2.5</v>
      </c>
      <c r="O20" s="26"/>
    </row>
    <row r="21" spans="1:15" s="30" customFormat="1" ht="51.35">
      <c r="A21" s="23"/>
      <c r="B21" s="24" t="s">
        <v>36</v>
      </c>
      <c r="C21" s="83">
        <v>2658</v>
      </c>
      <c r="D21" s="83">
        <f t="shared" si="0"/>
        <v>20000</v>
      </c>
      <c r="E21" s="26">
        <v>1</v>
      </c>
      <c r="F21" s="26"/>
      <c r="G21" s="26"/>
      <c r="H21" s="26">
        <v>1</v>
      </c>
      <c r="I21" s="26"/>
      <c r="J21" s="50"/>
      <c r="K21" s="50">
        <v>20000</v>
      </c>
      <c r="L21" s="50"/>
      <c r="M21" s="50"/>
      <c r="N21" s="88">
        <v>2.5</v>
      </c>
      <c r="O21" s="86" t="s">
        <v>104</v>
      </c>
    </row>
    <row r="22" spans="1:15" s="30" customFormat="1">
      <c r="A22" s="23"/>
      <c r="B22" s="24" t="s">
        <v>259</v>
      </c>
      <c r="C22" s="83">
        <v>6400</v>
      </c>
      <c r="D22" s="83">
        <v>2000</v>
      </c>
      <c r="E22" s="26"/>
      <c r="F22" s="26"/>
      <c r="G22" s="26"/>
      <c r="H22" s="26"/>
      <c r="I22" s="26"/>
      <c r="J22" s="50"/>
      <c r="K22" s="50">
        <v>2000</v>
      </c>
      <c r="L22" s="50"/>
      <c r="M22" s="50"/>
      <c r="N22" s="88">
        <v>0.4</v>
      </c>
      <c r="O22" s="86" t="s">
        <v>260</v>
      </c>
    </row>
    <row r="23" spans="1:15" s="30" customFormat="1" ht="18.7" customHeight="1">
      <c r="A23" s="23">
        <v>13</v>
      </c>
      <c r="B23" s="84" t="s">
        <v>171</v>
      </c>
      <c r="C23" s="83">
        <v>14872</v>
      </c>
      <c r="D23" s="83">
        <v>10000</v>
      </c>
      <c r="E23" s="26"/>
      <c r="F23" s="26"/>
      <c r="G23" s="26"/>
      <c r="H23" s="26"/>
      <c r="I23" s="26"/>
      <c r="J23" s="50"/>
      <c r="K23" s="50"/>
      <c r="L23" s="50"/>
      <c r="M23" s="65">
        <v>10000</v>
      </c>
      <c r="N23" s="88">
        <v>7</v>
      </c>
      <c r="O23" s="86" t="s">
        <v>172</v>
      </c>
    </row>
    <row r="24" spans="1:15" s="34" customFormat="1">
      <c r="A24" s="38">
        <v>14</v>
      </c>
      <c r="B24" s="39" t="s">
        <v>16</v>
      </c>
      <c r="C24" s="83">
        <f>SUM(C25:C26)</f>
        <v>16258</v>
      </c>
      <c r="D24" s="83">
        <f t="shared" si="0"/>
        <v>11500</v>
      </c>
      <c r="E24" s="83">
        <f t="shared" ref="E24:M24" si="1">SUM(E25:E26)</f>
        <v>2</v>
      </c>
      <c r="F24" s="83"/>
      <c r="G24" s="83"/>
      <c r="H24" s="83">
        <f t="shared" si="1"/>
        <v>2</v>
      </c>
      <c r="I24" s="83">
        <f t="shared" si="1"/>
        <v>11500</v>
      </c>
      <c r="J24" s="83">
        <f t="shared" si="1"/>
        <v>0</v>
      </c>
      <c r="K24" s="83">
        <f t="shared" si="1"/>
        <v>0</v>
      </c>
      <c r="L24" s="83">
        <f t="shared" si="1"/>
        <v>0</v>
      </c>
      <c r="M24" s="83">
        <f t="shared" si="1"/>
        <v>0</v>
      </c>
      <c r="N24" s="38">
        <v>3.7</v>
      </c>
      <c r="O24" s="26"/>
    </row>
    <row r="25" spans="1:15" s="30" customFormat="1" ht="17.3" customHeight="1">
      <c r="A25" s="23"/>
      <c r="B25" s="24" t="s">
        <v>37</v>
      </c>
      <c r="C25" s="24">
        <v>7334</v>
      </c>
      <c r="D25" s="83">
        <f t="shared" si="0"/>
        <v>4500</v>
      </c>
      <c r="E25" s="26">
        <v>1</v>
      </c>
      <c r="F25" s="26"/>
      <c r="G25" s="26"/>
      <c r="H25" s="26">
        <v>1</v>
      </c>
      <c r="I25" s="26">
        <v>4500</v>
      </c>
      <c r="J25" s="26"/>
      <c r="K25" s="26"/>
      <c r="L25" s="26"/>
      <c r="M25" s="26"/>
      <c r="N25" s="88">
        <v>1.7</v>
      </c>
      <c r="O25" s="86" t="s">
        <v>159</v>
      </c>
    </row>
    <row r="26" spans="1:15" s="30" customFormat="1" ht="22.5" customHeight="1">
      <c r="A26" s="23"/>
      <c r="B26" s="24" t="s">
        <v>38</v>
      </c>
      <c r="C26" s="24">
        <v>8924</v>
      </c>
      <c r="D26" s="83">
        <f t="shared" si="0"/>
        <v>7000</v>
      </c>
      <c r="E26" s="26">
        <v>1</v>
      </c>
      <c r="F26" s="26"/>
      <c r="G26" s="26"/>
      <c r="H26" s="26">
        <v>1</v>
      </c>
      <c r="I26" s="26">
        <v>7000</v>
      </c>
      <c r="J26" s="26"/>
      <c r="K26" s="26"/>
      <c r="L26" s="26"/>
      <c r="M26" s="26"/>
      <c r="N26" s="88">
        <v>2</v>
      </c>
      <c r="O26" s="86" t="s">
        <v>182</v>
      </c>
    </row>
    <row r="27" spans="1:15" s="34" customFormat="1" ht="22.5" customHeight="1">
      <c r="A27" s="38">
        <v>15</v>
      </c>
      <c r="B27" s="84" t="s">
        <v>131</v>
      </c>
      <c r="C27" s="83">
        <v>10256</v>
      </c>
      <c r="D27" s="83">
        <v>3800</v>
      </c>
      <c r="E27" s="32"/>
      <c r="F27" s="32"/>
      <c r="G27" s="32"/>
      <c r="H27" s="32"/>
      <c r="I27" s="32"/>
      <c r="J27" s="32"/>
      <c r="K27" s="32"/>
      <c r="L27" s="32"/>
      <c r="M27" s="32">
        <v>3800</v>
      </c>
      <c r="N27" s="85">
        <v>3</v>
      </c>
      <c r="O27" s="86" t="s">
        <v>158</v>
      </c>
    </row>
    <row r="28" spans="1:15" s="34" customFormat="1" ht="54.7" customHeight="1">
      <c r="A28" s="38">
        <v>16</v>
      </c>
      <c r="B28" s="84" t="s">
        <v>173</v>
      </c>
      <c r="C28" s="83">
        <v>7362</v>
      </c>
      <c r="D28" s="83">
        <v>38186</v>
      </c>
      <c r="E28" s="32"/>
      <c r="F28" s="32"/>
      <c r="G28" s="32">
        <v>15000</v>
      </c>
      <c r="H28" s="32"/>
      <c r="I28" s="32">
        <v>15000</v>
      </c>
      <c r="J28" s="32"/>
      <c r="K28" s="32"/>
      <c r="L28" s="32"/>
      <c r="M28" s="32">
        <v>8168</v>
      </c>
      <c r="N28" s="85">
        <v>1</v>
      </c>
      <c r="O28" s="86" t="s">
        <v>215</v>
      </c>
    </row>
    <row r="29" spans="1:15" s="34" customFormat="1" ht="22.5" customHeight="1">
      <c r="A29" s="38">
        <v>17</v>
      </c>
      <c r="B29" s="84" t="s">
        <v>174</v>
      </c>
      <c r="C29" s="83">
        <v>11937</v>
      </c>
      <c r="D29" s="83">
        <v>4000</v>
      </c>
      <c r="E29" s="32"/>
      <c r="F29" s="32"/>
      <c r="G29" s="32"/>
      <c r="H29" s="32"/>
      <c r="I29" s="32"/>
      <c r="J29" s="32"/>
      <c r="K29" s="32"/>
      <c r="L29" s="32"/>
      <c r="M29" s="32">
        <v>4000</v>
      </c>
      <c r="N29" s="85">
        <v>3.5</v>
      </c>
      <c r="O29" s="86" t="s">
        <v>175</v>
      </c>
    </row>
    <row r="30" spans="1:15" s="34" customFormat="1" ht="77.05">
      <c r="A30" s="38">
        <v>18</v>
      </c>
      <c r="B30" s="84" t="s">
        <v>128</v>
      </c>
      <c r="C30" s="83">
        <v>7994</v>
      </c>
      <c r="D30" s="83">
        <f t="shared" si="0"/>
        <v>25000</v>
      </c>
      <c r="E30" s="32">
        <v>1</v>
      </c>
      <c r="F30" s="32">
        <v>1</v>
      </c>
      <c r="G30" s="32">
        <v>25000</v>
      </c>
      <c r="H30" s="89"/>
      <c r="I30" s="89"/>
      <c r="J30" s="32"/>
      <c r="K30" s="32"/>
      <c r="L30" s="32"/>
      <c r="M30" s="32"/>
      <c r="N30" s="85">
        <v>1.4</v>
      </c>
      <c r="O30" s="86" t="s">
        <v>160</v>
      </c>
    </row>
    <row r="31" spans="1:15" s="34" customFormat="1">
      <c r="A31" s="38"/>
      <c r="B31" s="24" t="s">
        <v>157</v>
      </c>
      <c r="C31" s="83">
        <v>7994</v>
      </c>
      <c r="D31" s="83">
        <f t="shared" si="0"/>
        <v>25000</v>
      </c>
      <c r="E31" s="32">
        <v>1</v>
      </c>
      <c r="F31" s="32">
        <v>1</v>
      </c>
      <c r="G31" s="32">
        <v>25000</v>
      </c>
      <c r="H31" s="32"/>
      <c r="I31" s="32"/>
      <c r="J31" s="32"/>
      <c r="K31" s="32"/>
      <c r="L31" s="32"/>
      <c r="M31" s="32"/>
      <c r="N31" s="85">
        <v>1.4</v>
      </c>
      <c r="O31" s="86"/>
    </row>
    <row r="32" spans="1:15" s="34" customFormat="1" ht="25.7">
      <c r="A32" s="38">
        <v>19</v>
      </c>
      <c r="B32" s="84" t="s">
        <v>152</v>
      </c>
      <c r="C32" s="83">
        <f>SUM(C33)</f>
        <v>325</v>
      </c>
      <c r="D32" s="83">
        <f t="shared" si="0"/>
        <v>20000</v>
      </c>
      <c r="E32" s="83">
        <f t="shared" ref="E32:N32" si="2">SUM(E33)</f>
        <v>1</v>
      </c>
      <c r="F32" s="83">
        <f t="shared" si="2"/>
        <v>0</v>
      </c>
      <c r="G32" s="83">
        <f t="shared" si="2"/>
        <v>0</v>
      </c>
      <c r="H32" s="83">
        <f t="shared" si="2"/>
        <v>0</v>
      </c>
      <c r="I32" s="83">
        <f t="shared" si="2"/>
        <v>0</v>
      </c>
      <c r="J32" s="83">
        <f t="shared" si="2"/>
        <v>1</v>
      </c>
      <c r="K32" s="83">
        <f t="shared" si="2"/>
        <v>20000</v>
      </c>
      <c r="L32" s="83">
        <f t="shared" si="2"/>
        <v>0</v>
      </c>
      <c r="M32" s="83">
        <f t="shared" si="2"/>
        <v>0</v>
      </c>
      <c r="N32" s="38">
        <f t="shared" si="2"/>
        <v>0.1</v>
      </c>
      <c r="O32" s="86"/>
    </row>
    <row r="33" spans="1:15" s="34" customFormat="1" ht="17.3" customHeight="1">
      <c r="A33" s="23"/>
      <c r="B33" s="24" t="s">
        <v>153</v>
      </c>
      <c r="C33" s="24">
        <v>325</v>
      </c>
      <c r="D33" s="83">
        <f t="shared" si="0"/>
        <v>20000</v>
      </c>
      <c r="E33" s="26">
        <v>1</v>
      </c>
      <c r="F33" s="26"/>
      <c r="G33" s="26"/>
      <c r="H33" s="26"/>
      <c r="I33" s="26"/>
      <c r="J33" s="26">
        <v>1</v>
      </c>
      <c r="K33" s="26">
        <v>20000</v>
      </c>
      <c r="L33" s="26"/>
      <c r="M33" s="26"/>
      <c r="N33" s="88">
        <v>0.1</v>
      </c>
      <c r="O33" s="86"/>
    </row>
    <row r="34" spans="1:15" s="34" customFormat="1" ht="22.5" customHeight="1">
      <c r="A34" s="38">
        <v>20</v>
      </c>
      <c r="B34" s="84" t="s">
        <v>23</v>
      </c>
      <c r="C34" s="83">
        <v>5200</v>
      </c>
      <c r="D34" s="83">
        <f t="shared" si="0"/>
        <v>5300</v>
      </c>
      <c r="E34" s="32"/>
      <c r="F34" s="32"/>
      <c r="G34" s="32">
        <v>5300</v>
      </c>
      <c r="H34" s="32"/>
      <c r="I34" s="32"/>
      <c r="J34" s="32"/>
      <c r="K34" s="32"/>
      <c r="L34" s="32"/>
      <c r="M34" s="32"/>
      <c r="N34" s="85">
        <v>2.5</v>
      </c>
      <c r="O34" s="86" t="s">
        <v>183</v>
      </c>
    </row>
    <row r="35" spans="1:15" s="34" customFormat="1" ht="22.5" customHeight="1">
      <c r="A35" s="38">
        <v>21</v>
      </c>
      <c r="B35" s="84" t="s">
        <v>256</v>
      </c>
      <c r="C35" s="83"/>
      <c r="D35" s="83">
        <f t="shared" si="0"/>
        <v>1500</v>
      </c>
      <c r="E35" s="32"/>
      <c r="F35" s="32"/>
      <c r="G35" s="32">
        <v>1500</v>
      </c>
      <c r="H35" s="32"/>
      <c r="I35" s="32"/>
      <c r="J35" s="32"/>
      <c r="K35" s="32"/>
      <c r="L35" s="32"/>
      <c r="M35" s="32"/>
      <c r="N35" s="85"/>
      <c r="O35" s="86"/>
    </row>
    <row r="36" spans="1:15" s="34" customFormat="1" ht="22.5" customHeight="1">
      <c r="A36" s="38"/>
      <c r="B36" s="24" t="s">
        <v>257</v>
      </c>
      <c r="C36" s="83"/>
      <c r="D36" s="83"/>
      <c r="E36" s="32"/>
      <c r="F36" s="32"/>
      <c r="G36" s="32">
        <v>1500</v>
      </c>
      <c r="H36" s="32"/>
      <c r="I36" s="32"/>
      <c r="J36" s="32"/>
      <c r="K36" s="32"/>
      <c r="L36" s="32"/>
      <c r="M36" s="32"/>
      <c r="N36" s="85">
        <v>5.3</v>
      </c>
      <c r="O36" s="86" t="s">
        <v>258</v>
      </c>
    </row>
    <row r="37" spans="1:15" s="34" customFormat="1" ht="25.7">
      <c r="A37" s="38">
        <v>21</v>
      </c>
      <c r="B37" s="39" t="s">
        <v>39</v>
      </c>
      <c r="C37" s="83">
        <f>SUM(C38:C40)</f>
        <v>12202</v>
      </c>
      <c r="D37" s="83">
        <v>60000</v>
      </c>
      <c r="E37" s="32">
        <f t="shared" ref="E37:M37" si="3">SUM(E38:E40)</f>
        <v>3</v>
      </c>
      <c r="F37" s="32">
        <f t="shared" si="3"/>
        <v>0</v>
      </c>
      <c r="G37" s="32">
        <f t="shared" si="3"/>
        <v>0</v>
      </c>
      <c r="H37" s="32">
        <f t="shared" si="3"/>
        <v>0</v>
      </c>
      <c r="I37" s="32">
        <f t="shared" si="3"/>
        <v>0</v>
      </c>
      <c r="J37" s="32"/>
      <c r="K37" s="32"/>
      <c r="L37" s="32">
        <v>3</v>
      </c>
      <c r="M37" s="32">
        <f t="shared" si="3"/>
        <v>60000</v>
      </c>
      <c r="N37" s="85">
        <f>SUM(N38:N40)</f>
        <v>5.0999999999999996</v>
      </c>
      <c r="O37" s="26"/>
    </row>
    <row r="38" spans="1:15" s="30" customFormat="1" ht="12.7" customHeight="1">
      <c r="A38" s="23"/>
      <c r="B38" s="24" t="s">
        <v>40</v>
      </c>
      <c r="C38" s="24">
        <v>5533</v>
      </c>
      <c r="D38" s="26">
        <v>20000</v>
      </c>
      <c r="E38" s="26">
        <v>1</v>
      </c>
      <c r="F38" s="26"/>
      <c r="G38" s="26"/>
      <c r="H38" s="26"/>
      <c r="I38" s="26"/>
      <c r="J38" s="26"/>
      <c r="K38" s="26"/>
      <c r="L38" s="26">
        <v>1</v>
      </c>
      <c r="M38" s="26">
        <v>20000</v>
      </c>
      <c r="N38" s="88">
        <v>0.6</v>
      </c>
      <c r="O38" s="352" t="s">
        <v>103</v>
      </c>
    </row>
    <row r="39" spans="1:15" s="30" customFormat="1">
      <c r="A39" s="23"/>
      <c r="B39" s="24" t="s">
        <v>41</v>
      </c>
      <c r="C39" s="24">
        <v>3154</v>
      </c>
      <c r="D39" s="26">
        <v>20000</v>
      </c>
      <c r="E39" s="26">
        <v>1</v>
      </c>
      <c r="F39" s="26"/>
      <c r="G39" s="26"/>
      <c r="H39" s="26"/>
      <c r="I39" s="26"/>
      <c r="J39" s="26"/>
      <c r="K39" s="26"/>
      <c r="L39" s="26">
        <v>1</v>
      </c>
      <c r="M39" s="26">
        <v>20000</v>
      </c>
      <c r="N39" s="88">
        <v>4.0999999999999996</v>
      </c>
      <c r="O39" s="353"/>
    </row>
    <row r="40" spans="1:15" s="30" customFormat="1">
      <c r="A40" s="23"/>
      <c r="B40" s="24" t="s">
        <v>42</v>
      </c>
      <c r="C40" s="24">
        <v>3515</v>
      </c>
      <c r="D40" s="26">
        <v>20000</v>
      </c>
      <c r="E40" s="26">
        <v>1</v>
      </c>
      <c r="F40" s="26"/>
      <c r="G40" s="26"/>
      <c r="H40" s="26"/>
      <c r="I40" s="26"/>
      <c r="J40" s="26"/>
      <c r="K40" s="26"/>
      <c r="L40" s="26">
        <v>1</v>
      </c>
      <c r="M40" s="26">
        <v>20000</v>
      </c>
      <c r="N40" s="88">
        <v>0.4</v>
      </c>
      <c r="O40" s="354"/>
    </row>
    <row r="41" spans="1:15" s="273" customFormat="1" ht="18" customHeight="1">
      <c r="A41" s="6"/>
      <c r="B41" s="269" t="s">
        <v>22</v>
      </c>
      <c r="C41" s="270">
        <f>SUM(C8,C10,C11,C12,C13,C14,C15,C16,C17,C18,C20,C23,C24,C27,C28,C29,C30,C32,C34,C37)</f>
        <v>253912</v>
      </c>
      <c r="D41" s="271">
        <f>SUM(D7,D8,D10:D18,D20,D23,D24,D27:D29,D30,D32,D34,D35,D37)</f>
        <v>358576</v>
      </c>
      <c r="E41" s="271">
        <f>SUM(E7,E8,E10:E18,E20,E23,E24,E27:E29,E30,E32,E34,E37)</f>
        <v>10</v>
      </c>
      <c r="F41" s="271">
        <f>SUM(F7,F8,F10:F18,F20,F23,F24,F27:F29,F30,F32,F34,F37)</f>
        <v>1</v>
      </c>
      <c r="G41" s="271">
        <f>SUM(G7,G8,G10:G18,G20,G23,G24,G27:G29,G30,G32,G34,G35,G37)</f>
        <v>89300</v>
      </c>
      <c r="H41" s="271">
        <f t="shared" ref="H41:M41" si="4">SUM(H7,H8,H10:H18,H20,H23,H24,H27:H29,H30,H32,H34,H35,H37)</f>
        <v>4</v>
      </c>
      <c r="I41" s="271">
        <f t="shared" si="4"/>
        <v>86790</v>
      </c>
      <c r="J41" s="271">
        <f t="shared" si="4"/>
        <v>2</v>
      </c>
      <c r="K41" s="271">
        <f t="shared" si="4"/>
        <v>74700</v>
      </c>
      <c r="L41" s="271">
        <f t="shared" si="4"/>
        <v>3</v>
      </c>
      <c r="M41" s="271">
        <f t="shared" si="4"/>
        <v>107768</v>
      </c>
      <c r="N41" s="271">
        <v>128.5</v>
      </c>
      <c r="O41" s="272"/>
    </row>
    <row r="42" spans="1:15" ht="28.5" customHeight="1">
      <c r="A42" s="112"/>
      <c r="B42" s="113"/>
      <c r="C42" s="114"/>
      <c r="D42" s="115"/>
      <c r="E42" s="115"/>
      <c r="F42" s="116"/>
      <c r="G42" s="116"/>
      <c r="H42" s="116"/>
      <c r="I42" s="116"/>
      <c r="J42" s="116"/>
      <c r="K42" s="116"/>
      <c r="L42" s="116"/>
      <c r="M42" s="116"/>
      <c r="N42" s="114"/>
      <c r="O42" s="116"/>
    </row>
    <row r="43" spans="1:15">
      <c r="A43" s="118"/>
      <c r="D43" s="117"/>
      <c r="E43" s="117"/>
      <c r="K43" s="355"/>
      <c r="L43" s="355"/>
      <c r="M43" s="355"/>
      <c r="N43" s="355"/>
    </row>
    <row r="44" spans="1:15">
      <c r="B44" s="120"/>
      <c r="E44" s="122"/>
    </row>
    <row r="45" spans="1:15" ht="102.7">
      <c r="B45" s="123" t="s">
        <v>151</v>
      </c>
    </row>
    <row r="46" spans="1:15">
      <c r="B46" s="120"/>
    </row>
  </sheetData>
  <mergeCells count="17">
    <mergeCell ref="J1:N1"/>
    <mergeCell ref="A6:N6"/>
    <mergeCell ref="A2:O2"/>
    <mergeCell ref="E3:E5"/>
    <mergeCell ref="L4:M4"/>
    <mergeCell ref="F3:M3"/>
    <mergeCell ref="O3:O5"/>
    <mergeCell ref="O38:O40"/>
    <mergeCell ref="K43:N43"/>
    <mergeCell ref="N3:N5"/>
    <mergeCell ref="A3:A5"/>
    <mergeCell ref="D3:D5"/>
    <mergeCell ref="B3:B5"/>
    <mergeCell ref="F4:G4"/>
    <mergeCell ref="H4:I4"/>
    <mergeCell ref="C3:C5"/>
    <mergeCell ref="J4:K4"/>
  </mergeCells>
  <phoneticPr fontId="2" type="noConversion"/>
  <printOptions horizontalCentered="1"/>
  <pageMargins left="0.31496062992125984" right="0.31496062992125984" top="0.74803149606299213" bottom="0.35433070866141736" header="0" footer="0"/>
  <pageSetup paperSize="9" scale="78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>
      <selection activeCell="G1" sqref="G1:H1"/>
    </sheetView>
  </sheetViews>
  <sheetFormatPr defaultRowHeight="12.85"/>
  <cols>
    <col min="1" max="1" width="5.59765625" style="124" customWidth="1"/>
    <col min="2" max="2" width="47.69921875" customWidth="1"/>
    <col min="3" max="3" width="12" customWidth="1"/>
    <col min="4" max="4" width="8.8984375" customWidth="1"/>
    <col min="5" max="5" width="18.296875" customWidth="1"/>
    <col min="6" max="6" width="17.69921875" customWidth="1"/>
    <col min="7" max="7" width="18.59765625" customWidth="1"/>
    <col min="8" max="8" width="14.8984375" customWidth="1"/>
  </cols>
  <sheetData>
    <row r="1" spans="1:8" ht="20.25" customHeight="1">
      <c r="A1" s="140"/>
      <c r="B1" s="22"/>
      <c r="C1" s="22"/>
      <c r="D1" s="22"/>
      <c r="E1" s="22"/>
      <c r="F1" s="22"/>
      <c r="G1" s="369" t="s">
        <v>324</v>
      </c>
      <c r="H1" s="369"/>
    </row>
    <row r="2" spans="1:8" ht="34.5" customHeight="1">
      <c r="A2" s="370" t="s">
        <v>247</v>
      </c>
      <c r="B2" s="370"/>
      <c r="C2" s="370"/>
      <c r="D2" s="370"/>
      <c r="E2" s="370"/>
      <c r="F2" s="370"/>
      <c r="G2" s="370"/>
      <c r="H2" s="370"/>
    </row>
    <row r="3" spans="1:8" ht="29.3" customHeight="1">
      <c r="A3" s="367" t="s">
        <v>245</v>
      </c>
      <c r="B3" s="367" t="s">
        <v>244</v>
      </c>
      <c r="C3" s="367" t="s">
        <v>243</v>
      </c>
      <c r="D3" s="371" t="s">
        <v>242</v>
      </c>
      <c r="E3" s="371"/>
      <c r="F3" s="367" t="s">
        <v>241</v>
      </c>
      <c r="G3" s="367" t="s">
        <v>240</v>
      </c>
      <c r="H3" s="367" t="s">
        <v>246</v>
      </c>
    </row>
    <row r="4" spans="1:8" ht="69.8" customHeight="1">
      <c r="A4" s="368"/>
      <c r="B4" s="368"/>
      <c r="C4" s="368"/>
      <c r="D4" s="79" t="s">
        <v>239</v>
      </c>
      <c r="E4" s="79" t="s">
        <v>238</v>
      </c>
      <c r="F4" s="368"/>
      <c r="G4" s="368"/>
      <c r="H4" s="368"/>
    </row>
    <row r="5" spans="1:8" ht="15.8" customHeight="1">
      <c r="A5" s="141">
        <v>1</v>
      </c>
      <c r="B5" s="141">
        <v>2</v>
      </c>
      <c r="C5" s="141">
        <v>3</v>
      </c>
      <c r="D5" s="79">
        <v>4</v>
      </c>
      <c r="E5" s="79">
        <v>5</v>
      </c>
      <c r="F5" s="141">
        <v>6</v>
      </c>
      <c r="G5" s="79">
        <v>7</v>
      </c>
      <c r="H5" s="141">
        <v>8</v>
      </c>
    </row>
    <row r="6" spans="1:8" ht="13.95">
      <c r="A6" s="132">
        <v>1</v>
      </c>
      <c r="B6" s="131" t="s">
        <v>237</v>
      </c>
      <c r="C6" s="133">
        <v>98.14</v>
      </c>
      <c r="D6" s="129">
        <v>0</v>
      </c>
      <c r="E6" s="128">
        <v>0</v>
      </c>
      <c r="F6" s="127">
        <v>3.9256000000000002</v>
      </c>
      <c r="G6" s="138">
        <v>0</v>
      </c>
      <c r="H6" s="143">
        <v>50000</v>
      </c>
    </row>
    <row r="7" spans="1:8" ht="13.95">
      <c r="A7" s="132">
        <v>2</v>
      </c>
      <c r="B7" s="131" t="s">
        <v>236</v>
      </c>
      <c r="C7" s="133">
        <v>30.16</v>
      </c>
      <c r="D7" s="129">
        <v>0</v>
      </c>
      <c r="E7" s="139">
        <v>0</v>
      </c>
      <c r="F7" s="127">
        <v>1.2064000000000001</v>
      </c>
      <c r="G7" s="138">
        <v>0</v>
      </c>
      <c r="H7" s="143">
        <v>50000</v>
      </c>
    </row>
    <row r="8" spans="1:8" ht="13.95">
      <c r="A8" s="132">
        <v>3</v>
      </c>
      <c r="B8" s="131" t="s">
        <v>235</v>
      </c>
      <c r="C8" s="130">
        <v>21.6</v>
      </c>
      <c r="D8" s="129">
        <v>0</v>
      </c>
      <c r="E8" s="128">
        <v>0</v>
      </c>
      <c r="F8" s="127">
        <v>0.8640000000000001</v>
      </c>
      <c r="G8" s="138">
        <v>0</v>
      </c>
      <c r="H8" s="143">
        <v>25000</v>
      </c>
    </row>
    <row r="9" spans="1:8" ht="13.95">
      <c r="A9" s="132">
        <v>4</v>
      </c>
      <c r="B9" s="131" t="s">
        <v>234</v>
      </c>
      <c r="C9" s="133">
        <v>6.94</v>
      </c>
      <c r="D9" s="129">
        <v>0</v>
      </c>
      <c r="E9" s="128">
        <v>0</v>
      </c>
      <c r="F9" s="127">
        <v>0.27760000000000001</v>
      </c>
      <c r="G9" s="138">
        <v>0</v>
      </c>
      <c r="H9" s="143">
        <v>25000</v>
      </c>
    </row>
    <row r="10" spans="1:8" ht="13.95">
      <c r="A10" s="132">
        <v>5</v>
      </c>
      <c r="B10" s="131" t="s">
        <v>233</v>
      </c>
      <c r="C10" s="132">
        <v>6.2</v>
      </c>
      <c r="D10" s="129">
        <v>0</v>
      </c>
      <c r="E10" s="128">
        <v>0</v>
      </c>
      <c r="F10" s="127">
        <v>0.24800000000000003</v>
      </c>
      <c r="G10" s="138">
        <v>0</v>
      </c>
      <c r="H10" s="143">
        <v>20000</v>
      </c>
    </row>
    <row r="11" spans="1:8" ht="13.95">
      <c r="A11" s="132">
        <v>6</v>
      </c>
      <c r="B11" s="131" t="s">
        <v>232</v>
      </c>
      <c r="C11" s="130">
        <v>3.1</v>
      </c>
      <c r="D11" s="129">
        <v>0</v>
      </c>
      <c r="E11" s="128">
        <v>0</v>
      </c>
      <c r="F11" s="127">
        <v>0.12400000000000001</v>
      </c>
      <c r="G11" s="138">
        <v>0</v>
      </c>
      <c r="H11" s="143">
        <v>25000</v>
      </c>
    </row>
    <row r="12" spans="1:8" ht="13.95">
      <c r="A12" s="132">
        <v>7</v>
      </c>
      <c r="B12" s="131" t="s">
        <v>231</v>
      </c>
      <c r="C12" s="133">
        <v>2.6960000000000002</v>
      </c>
      <c r="D12" s="129">
        <v>0</v>
      </c>
      <c r="E12" s="128">
        <v>0</v>
      </c>
      <c r="F12" s="127">
        <v>0.10784000000000001</v>
      </c>
      <c r="G12" s="138">
        <v>0</v>
      </c>
      <c r="H12" s="143">
        <v>25000</v>
      </c>
    </row>
    <row r="13" spans="1:8" ht="13.95">
      <c r="A13" s="132">
        <v>8</v>
      </c>
      <c r="B13" s="131" t="s">
        <v>230</v>
      </c>
      <c r="C13" s="130">
        <v>1.246</v>
      </c>
      <c r="D13" s="129">
        <v>0</v>
      </c>
      <c r="E13" s="128">
        <v>0</v>
      </c>
      <c r="F13" s="127">
        <v>4.9840000000000002E-2</v>
      </c>
      <c r="G13" s="138">
        <v>0</v>
      </c>
      <c r="H13" s="143">
        <v>25000</v>
      </c>
    </row>
    <row r="14" spans="1:8" ht="13.95">
      <c r="A14" s="132">
        <v>9</v>
      </c>
      <c r="B14" s="131" t="s">
        <v>229</v>
      </c>
      <c r="C14" s="132">
        <v>1.2</v>
      </c>
      <c r="D14" s="129">
        <v>0</v>
      </c>
      <c r="E14" s="128">
        <v>0</v>
      </c>
      <c r="F14" s="127">
        <v>4.8000000000000001E-2</v>
      </c>
      <c r="G14" s="138">
        <v>0</v>
      </c>
      <c r="H14" s="143">
        <v>20000</v>
      </c>
    </row>
    <row r="15" spans="1:8" ht="16.5" customHeight="1">
      <c r="A15" s="132">
        <v>10</v>
      </c>
      <c r="B15" s="131" t="s">
        <v>228</v>
      </c>
      <c r="C15" s="130">
        <v>0.63200000000000001</v>
      </c>
      <c r="D15" s="129">
        <v>0</v>
      </c>
      <c r="E15" s="128">
        <v>0</v>
      </c>
      <c r="F15" s="127">
        <v>2.528E-2</v>
      </c>
      <c r="G15" s="138">
        <v>0</v>
      </c>
      <c r="H15" s="143">
        <v>25000</v>
      </c>
    </row>
    <row r="16" spans="1:8" ht="13.95">
      <c r="A16" s="132">
        <v>11</v>
      </c>
      <c r="B16" s="131" t="s">
        <v>227</v>
      </c>
      <c r="C16" s="130">
        <v>0.2</v>
      </c>
      <c r="D16" s="129">
        <v>0</v>
      </c>
      <c r="E16" s="128">
        <v>0</v>
      </c>
      <c r="F16" s="127">
        <v>8.0000000000000002E-3</v>
      </c>
      <c r="G16" s="138">
        <v>0</v>
      </c>
      <c r="H16" s="143">
        <v>25000</v>
      </c>
    </row>
    <row r="17" spans="1:11" ht="13.95">
      <c r="A17" s="132">
        <v>12</v>
      </c>
      <c r="B17" s="131" t="s">
        <v>226</v>
      </c>
      <c r="C17" s="133">
        <v>206.2</v>
      </c>
      <c r="D17" s="129">
        <v>41</v>
      </c>
      <c r="E17" s="135"/>
      <c r="F17" s="127">
        <v>8.2479999999999993</v>
      </c>
      <c r="G17" s="138">
        <v>0.38</v>
      </c>
      <c r="H17" s="143">
        <v>100000</v>
      </c>
    </row>
    <row r="18" spans="1:11" ht="13.95">
      <c r="A18" s="132">
        <v>13</v>
      </c>
      <c r="B18" s="131" t="s">
        <v>225</v>
      </c>
      <c r="C18" s="133">
        <v>111.86</v>
      </c>
      <c r="D18" s="129">
        <v>6</v>
      </c>
      <c r="E18" s="128">
        <v>1.1000000000000001</v>
      </c>
      <c r="F18" s="127">
        <v>4.4744000000000002</v>
      </c>
      <c r="G18" s="138">
        <v>0.25</v>
      </c>
      <c r="H18" s="143">
        <v>100000</v>
      </c>
    </row>
    <row r="19" spans="1:11" ht="13.95">
      <c r="A19" s="132">
        <v>14</v>
      </c>
      <c r="B19" s="131" t="s">
        <v>224</v>
      </c>
      <c r="C19" s="130">
        <v>6.1</v>
      </c>
      <c r="D19" s="129">
        <v>3</v>
      </c>
      <c r="E19" s="128">
        <v>7.5999999999999998E-2</v>
      </c>
      <c r="F19" s="127">
        <v>0.24399999999999999</v>
      </c>
      <c r="G19" s="138">
        <v>0.3</v>
      </c>
      <c r="H19" s="143">
        <v>40000</v>
      </c>
    </row>
    <row r="20" spans="1:11" ht="13.95">
      <c r="A20" s="132">
        <v>15</v>
      </c>
      <c r="B20" s="131" t="s">
        <v>223</v>
      </c>
      <c r="C20" s="133">
        <v>53.4</v>
      </c>
      <c r="D20" s="129">
        <v>10</v>
      </c>
      <c r="E20" s="135">
        <v>2.27</v>
      </c>
      <c r="F20" s="127">
        <v>2.1360000000000001</v>
      </c>
      <c r="G20" s="138">
        <v>1</v>
      </c>
      <c r="H20" s="143">
        <v>50000</v>
      </c>
    </row>
    <row r="21" spans="1:11" ht="13.95">
      <c r="A21" s="132">
        <v>16</v>
      </c>
      <c r="B21" s="131" t="s">
        <v>222</v>
      </c>
      <c r="C21" s="133">
        <v>69.599999999999994</v>
      </c>
      <c r="D21" s="129">
        <v>7</v>
      </c>
      <c r="E21" s="135">
        <v>0.45</v>
      </c>
      <c r="F21" s="127">
        <v>2.7839999999999998</v>
      </c>
      <c r="G21" s="138">
        <v>2</v>
      </c>
      <c r="H21" s="143">
        <v>50000</v>
      </c>
    </row>
    <row r="22" spans="1:11" ht="13.95">
      <c r="A22" s="132">
        <v>17</v>
      </c>
      <c r="B22" s="131" t="s">
        <v>221</v>
      </c>
      <c r="C22" s="133">
        <v>35</v>
      </c>
      <c r="D22" s="129">
        <v>17</v>
      </c>
      <c r="E22" s="128">
        <v>2.8</v>
      </c>
      <c r="F22" s="127">
        <v>1.4</v>
      </c>
      <c r="G22" s="138">
        <v>2</v>
      </c>
      <c r="H22" s="143">
        <v>50000</v>
      </c>
    </row>
    <row r="23" spans="1:11" ht="13.95">
      <c r="A23" s="132">
        <v>18</v>
      </c>
      <c r="B23" s="137" t="s">
        <v>220</v>
      </c>
      <c r="C23" s="136">
        <v>21.8</v>
      </c>
      <c r="D23" s="129">
        <v>2</v>
      </c>
      <c r="E23" s="128">
        <v>2.5</v>
      </c>
      <c r="F23" s="127">
        <v>0.872</v>
      </c>
      <c r="G23" s="138">
        <v>2.87</v>
      </c>
      <c r="H23" s="143">
        <v>30000</v>
      </c>
    </row>
    <row r="24" spans="1:11" ht="13.95">
      <c r="A24" s="132">
        <v>19</v>
      </c>
      <c r="B24" s="131" t="s">
        <v>219</v>
      </c>
      <c r="C24" s="133">
        <v>5.4109999999999996</v>
      </c>
      <c r="D24" s="129">
        <v>5</v>
      </c>
      <c r="E24" s="135">
        <v>3</v>
      </c>
      <c r="F24" s="127">
        <v>0.21643999999999999</v>
      </c>
      <c r="G24" s="138">
        <v>13</v>
      </c>
      <c r="H24" s="143">
        <v>20000</v>
      </c>
      <c r="J24" s="134"/>
    </row>
    <row r="25" spans="1:11" ht="21.8" customHeight="1">
      <c r="A25" s="142"/>
      <c r="B25" s="144" t="s">
        <v>218</v>
      </c>
      <c r="C25" s="152">
        <f>SUM(C6:C24)</f>
        <v>681.4849999999999</v>
      </c>
      <c r="D25" s="145"/>
      <c r="E25" s="145"/>
      <c r="F25" s="145"/>
      <c r="G25" s="146"/>
      <c r="H25" s="147">
        <f>SUM(H6:H24)</f>
        <v>755000</v>
      </c>
      <c r="K25">
        <f>H25/6</f>
        <v>125833.33333333333</v>
      </c>
    </row>
    <row r="26" spans="1:11">
      <c r="B26" s="126"/>
      <c r="G26" s="125"/>
      <c r="H26" s="125"/>
    </row>
  </sheetData>
  <mergeCells count="9">
    <mergeCell ref="F3:F4"/>
    <mergeCell ref="G3:G4"/>
    <mergeCell ref="H3:H4"/>
    <mergeCell ref="G1:H1"/>
    <mergeCell ref="A2:H2"/>
    <mergeCell ref="A3:A4"/>
    <mergeCell ref="B3:B4"/>
    <mergeCell ref="C3:C4"/>
    <mergeCell ref="D3:E3"/>
  </mergeCells>
  <phoneticPr fontId="2" type="noConversion"/>
  <printOptions horizontalCentered="1"/>
  <pageMargins left="0.7" right="0.7" top="0.75" bottom="0.75" header="0.3" footer="0.3"/>
  <pageSetup paperSize="9" scale="93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Normal="100" workbookViewId="0">
      <selection activeCell="T26" sqref="T26"/>
    </sheetView>
  </sheetViews>
  <sheetFormatPr defaultColWidth="9.09765625" defaultRowHeight="12.85"/>
  <cols>
    <col min="1" max="1" width="4.09765625" style="11" bestFit="1" customWidth="1"/>
    <col min="2" max="2" width="18" style="10" customWidth="1"/>
    <col min="3" max="3" width="6.8984375" style="10" customWidth="1"/>
    <col min="4" max="4" width="9.3984375" style="70" customWidth="1"/>
    <col min="5" max="5" width="11" style="70" customWidth="1"/>
    <col min="6" max="6" width="7.3984375" style="10" customWidth="1"/>
    <col min="7" max="7" width="9" style="10" customWidth="1"/>
    <col min="8" max="8" width="7" style="10" customWidth="1"/>
    <col min="9" max="9" width="8.8984375" style="10" customWidth="1"/>
    <col min="10" max="10" width="6.296875" style="10" customWidth="1"/>
    <col min="11" max="11" width="9.59765625" style="10" customWidth="1"/>
    <col min="12" max="12" width="8.59765625" style="10" customWidth="1"/>
    <col min="13" max="13" width="10" style="10" customWidth="1"/>
    <col min="14" max="14" width="9.09765625" style="10"/>
    <col min="15" max="15" width="41.59765625" style="10" customWidth="1"/>
    <col min="16" max="16384" width="9.09765625" style="10"/>
  </cols>
  <sheetData>
    <row r="1" spans="1:19" s="4" customFormat="1" ht="24" customHeight="1">
      <c r="A1" s="18"/>
      <c r="B1" s="19"/>
      <c r="C1" s="19"/>
      <c r="D1" s="80"/>
      <c r="E1" s="80"/>
      <c r="F1" s="19"/>
      <c r="G1" s="19"/>
      <c r="H1" s="19"/>
      <c r="I1" s="19"/>
      <c r="J1" s="372"/>
      <c r="K1" s="372"/>
      <c r="L1" s="372"/>
      <c r="M1" s="372"/>
      <c r="N1" s="372"/>
      <c r="O1" s="80" t="s">
        <v>323</v>
      </c>
      <c r="P1" s="19"/>
      <c r="Q1" s="19"/>
      <c r="R1" s="19"/>
      <c r="S1" s="19"/>
    </row>
    <row r="2" spans="1:19" s="15" customFormat="1" ht="30.7" customHeight="1">
      <c r="A2" s="373" t="s">
        <v>184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</row>
    <row r="3" spans="1:19" s="5" customFormat="1" ht="15.8" customHeight="1">
      <c r="A3" s="374"/>
      <c r="B3" s="374" t="s">
        <v>58</v>
      </c>
      <c r="C3" s="374" t="s">
        <v>204</v>
      </c>
      <c r="D3" s="339" t="s">
        <v>162</v>
      </c>
      <c r="E3" s="374" t="s">
        <v>208</v>
      </c>
      <c r="F3" s="375" t="s">
        <v>1</v>
      </c>
      <c r="G3" s="376"/>
      <c r="H3" s="376"/>
      <c r="I3" s="376"/>
      <c r="J3" s="376"/>
      <c r="K3" s="376"/>
      <c r="L3" s="376"/>
      <c r="M3" s="377"/>
      <c r="N3" s="339" t="s">
        <v>162</v>
      </c>
      <c r="O3" s="378" t="s">
        <v>100</v>
      </c>
    </row>
    <row r="4" spans="1:19" s="5" customFormat="1" ht="15.1" customHeight="1">
      <c r="A4" s="374"/>
      <c r="B4" s="374"/>
      <c r="C4" s="374"/>
      <c r="D4" s="339"/>
      <c r="E4" s="374"/>
      <c r="F4" s="374">
        <v>2014</v>
      </c>
      <c r="G4" s="374"/>
      <c r="H4" s="374">
        <v>2015</v>
      </c>
      <c r="I4" s="374"/>
      <c r="J4" s="374">
        <v>2016</v>
      </c>
      <c r="K4" s="374"/>
      <c r="L4" s="375" t="s">
        <v>133</v>
      </c>
      <c r="M4" s="377"/>
      <c r="N4" s="339"/>
      <c r="O4" s="379"/>
    </row>
    <row r="5" spans="1:19" s="5" customFormat="1" ht="15.8" customHeight="1">
      <c r="A5" s="374"/>
      <c r="B5" s="374"/>
      <c r="C5" s="374"/>
      <c r="D5" s="339"/>
      <c r="E5" s="374"/>
      <c r="F5" s="71" t="s">
        <v>2</v>
      </c>
      <c r="G5" s="71" t="s">
        <v>32</v>
      </c>
      <c r="H5" s="71" t="s">
        <v>2</v>
      </c>
      <c r="I5" s="71" t="s">
        <v>32</v>
      </c>
      <c r="J5" s="71" t="s">
        <v>2</v>
      </c>
      <c r="K5" s="71" t="s">
        <v>32</v>
      </c>
      <c r="L5" s="71" t="s">
        <v>2</v>
      </c>
      <c r="M5" s="71" t="s">
        <v>32</v>
      </c>
      <c r="N5" s="339"/>
      <c r="O5" s="380"/>
    </row>
    <row r="6" spans="1:19" s="5" customFormat="1" ht="16.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7"/>
    </row>
    <row r="7" spans="1:19" s="16" customFormat="1" ht="19.55" customHeight="1">
      <c r="A7" s="6">
        <v>1</v>
      </c>
      <c r="B7" s="7" t="s">
        <v>185</v>
      </c>
      <c r="C7" s="8">
        <v>5</v>
      </c>
      <c r="D7" s="8">
        <v>1.22</v>
      </c>
      <c r="E7" s="13">
        <v>25000</v>
      </c>
      <c r="F7" s="13"/>
      <c r="G7" s="13"/>
      <c r="H7" s="13"/>
      <c r="I7" s="13"/>
      <c r="J7" s="13"/>
      <c r="K7" s="13">
        <v>25000</v>
      </c>
      <c r="L7" s="13"/>
      <c r="M7" s="13"/>
      <c r="N7" s="17"/>
      <c r="O7" s="13" t="s">
        <v>217</v>
      </c>
    </row>
    <row r="8" spans="1:19" s="87" customFormat="1" ht="19.55" customHeight="1">
      <c r="A8" s="38">
        <v>2</v>
      </c>
      <c r="B8" s="7" t="s">
        <v>186</v>
      </c>
      <c r="C8" s="24">
        <v>2</v>
      </c>
      <c r="D8" s="24">
        <v>0.04</v>
      </c>
      <c r="E8" s="92">
        <v>15000</v>
      </c>
      <c r="F8" s="92"/>
      <c r="G8" s="92"/>
      <c r="H8" s="92"/>
      <c r="I8" s="92"/>
      <c r="J8" s="92"/>
      <c r="K8" s="92">
        <v>15000</v>
      </c>
      <c r="L8" s="92"/>
      <c r="M8" s="92"/>
      <c r="N8" s="88"/>
      <c r="O8" s="86" t="s">
        <v>205</v>
      </c>
    </row>
    <row r="9" spans="1:19" s="87" customFormat="1" ht="19.55" customHeight="1">
      <c r="A9" s="38">
        <v>3</v>
      </c>
      <c r="B9" s="98" t="s">
        <v>187</v>
      </c>
      <c r="C9" s="24">
        <v>10</v>
      </c>
      <c r="D9" s="83">
        <v>3</v>
      </c>
      <c r="E9" s="92">
        <v>37500</v>
      </c>
      <c r="F9" s="92"/>
      <c r="G9" s="92"/>
      <c r="H9" s="92"/>
      <c r="I9" s="92">
        <v>37500</v>
      </c>
      <c r="J9" s="92"/>
      <c r="K9" s="92"/>
      <c r="L9" s="92"/>
      <c r="M9" s="92"/>
      <c r="N9" s="88"/>
      <c r="O9" s="86" t="s">
        <v>206</v>
      </c>
    </row>
    <row r="10" spans="1:19" s="82" customFormat="1" ht="19.55" customHeight="1">
      <c r="A10" s="38">
        <v>4</v>
      </c>
      <c r="B10" s="98" t="s">
        <v>188</v>
      </c>
      <c r="C10" s="24">
        <v>2</v>
      </c>
      <c r="D10" s="24">
        <v>880</v>
      </c>
      <c r="E10" s="92">
        <v>90000</v>
      </c>
      <c r="F10" s="92"/>
      <c r="G10" s="92"/>
      <c r="H10" s="92"/>
      <c r="I10" s="92"/>
      <c r="J10" s="92"/>
      <c r="K10" s="92"/>
      <c r="L10" s="92"/>
      <c r="M10" s="92">
        <v>90000</v>
      </c>
      <c r="N10" s="88"/>
      <c r="O10" s="86" t="s">
        <v>207</v>
      </c>
    </row>
    <row r="11" spans="1:19" s="34" customFormat="1" ht="18.7" customHeight="1">
      <c r="A11" s="38">
        <v>5</v>
      </c>
      <c r="B11" s="98" t="s">
        <v>189</v>
      </c>
      <c r="C11" s="24">
        <v>5</v>
      </c>
      <c r="D11" s="24">
        <v>10.5</v>
      </c>
      <c r="E11" s="92">
        <v>12500</v>
      </c>
      <c r="F11" s="92"/>
      <c r="G11" s="92">
        <v>12500</v>
      </c>
      <c r="H11" s="92"/>
      <c r="I11" s="92"/>
      <c r="J11" s="92"/>
      <c r="K11" s="92"/>
      <c r="L11" s="92"/>
      <c r="M11" s="92"/>
      <c r="N11" s="88"/>
      <c r="O11" s="86" t="s">
        <v>214</v>
      </c>
    </row>
    <row r="12" spans="1:19" s="30" customFormat="1" ht="13.55" customHeight="1">
      <c r="A12" s="38">
        <v>6</v>
      </c>
      <c r="B12" s="98" t="s">
        <v>190</v>
      </c>
      <c r="C12" s="24">
        <v>10</v>
      </c>
      <c r="D12" s="24">
        <v>2.4</v>
      </c>
      <c r="E12" s="92">
        <v>75000</v>
      </c>
      <c r="F12" s="92"/>
      <c r="G12" s="92">
        <v>25000</v>
      </c>
      <c r="H12" s="92"/>
      <c r="I12" s="92">
        <v>25000</v>
      </c>
      <c r="J12" s="92"/>
      <c r="K12" s="92">
        <v>25000</v>
      </c>
      <c r="L12" s="92"/>
      <c r="M12" s="92"/>
      <c r="N12" s="88"/>
      <c r="O12" s="86" t="s">
        <v>205</v>
      </c>
    </row>
    <row r="13" spans="1:19" s="34" customFormat="1" ht="13.55" customHeight="1">
      <c r="A13" s="38">
        <v>7</v>
      </c>
      <c r="B13" s="98" t="s">
        <v>191</v>
      </c>
      <c r="C13" s="24">
        <v>12</v>
      </c>
      <c r="D13" s="24">
        <v>3</v>
      </c>
      <c r="E13" s="92">
        <v>45000</v>
      </c>
      <c r="F13" s="92"/>
      <c r="G13" s="92"/>
      <c r="H13" s="92"/>
      <c r="I13" s="92"/>
      <c r="J13" s="92"/>
      <c r="K13" s="92">
        <v>25000</v>
      </c>
      <c r="L13" s="92"/>
      <c r="M13" s="92">
        <v>20000</v>
      </c>
      <c r="N13" s="88"/>
      <c r="O13" s="86" t="s">
        <v>206</v>
      </c>
    </row>
    <row r="14" spans="1:19" s="34" customFormat="1" ht="15.8" customHeight="1">
      <c r="A14" s="38">
        <v>8</v>
      </c>
      <c r="B14" s="98" t="s">
        <v>192</v>
      </c>
      <c r="C14" s="24">
        <v>13</v>
      </c>
      <c r="D14" s="24">
        <v>1.8</v>
      </c>
      <c r="E14" s="92">
        <v>65000</v>
      </c>
      <c r="F14" s="92"/>
      <c r="G14" s="92">
        <v>35000</v>
      </c>
      <c r="H14" s="95"/>
      <c r="I14" s="96">
        <v>30000</v>
      </c>
      <c r="J14" s="92"/>
      <c r="K14" s="92"/>
      <c r="L14" s="92"/>
      <c r="M14" s="92"/>
      <c r="N14" s="88"/>
      <c r="O14" s="86" t="s">
        <v>209</v>
      </c>
    </row>
    <row r="15" spans="1:19" s="34" customFormat="1" ht="17.3" customHeight="1">
      <c r="A15" s="38">
        <v>9</v>
      </c>
      <c r="B15" s="98" t="s">
        <v>193</v>
      </c>
      <c r="C15" s="83">
        <v>8</v>
      </c>
      <c r="D15" s="83">
        <v>1.7</v>
      </c>
      <c r="E15" s="92">
        <v>30000</v>
      </c>
      <c r="F15" s="92"/>
      <c r="G15" s="92"/>
      <c r="H15" s="92"/>
      <c r="I15" s="92"/>
      <c r="J15" s="92"/>
      <c r="K15" s="92"/>
      <c r="L15" s="92"/>
      <c r="M15" s="92">
        <v>30000</v>
      </c>
      <c r="N15" s="97"/>
      <c r="O15" s="86" t="s">
        <v>206</v>
      </c>
    </row>
    <row r="16" spans="1:19" s="34" customFormat="1" ht="17.3" customHeight="1">
      <c r="A16" s="38">
        <v>10</v>
      </c>
      <c r="B16" s="98" t="s">
        <v>194</v>
      </c>
      <c r="C16" s="24">
        <v>1</v>
      </c>
      <c r="D16" s="83">
        <v>0.35</v>
      </c>
      <c r="E16" s="92">
        <v>5000</v>
      </c>
      <c r="F16" s="92"/>
      <c r="G16" s="92">
        <v>5000</v>
      </c>
      <c r="H16" s="92"/>
      <c r="I16" s="92"/>
      <c r="J16" s="92"/>
      <c r="K16" s="92"/>
      <c r="L16" s="92"/>
      <c r="M16" s="92"/>
      <c r="N16" s="88"/>
      <c r="O16" s="86" t="s">
        <v>210</v>
      </c>
    </row>
    <row r="17" spans="1:15" s="5" customFormat="1" ht="12.7" customHeight="1">
      <c r="A17" s="38">
        <v>11</v>
      </c>
      <c r="B17" s="98" t="s">
        <v>195</v>
      </c>
      <c r="C17" s="24">
        <v>22</v>
      </c>
      <c r="D17" s="26">
        <v>5.3</v>
      </c>
      <c r="E17" s="92">
        <v>137000</v>
      </c>
      <c r="F17" s="92"/>
      <c r="G17" s="92">
        <v>37000</v>
      </c>
      <c r="H17" s="92"/>
      <c r="I17" s="92">
        <v>30000</v>
      </c>
      <c r="J17" s="92"/>
      <c r="K17" s="92">
        <v>30000</v>
      </c>
      <c r="L17" s="92"/>
      <c r="M17" s="92">
        <v>40000</v>
      </c>
      <c r="N17" s="88"/>
      <c r="O17" s="99" t="s">
        <v>211</v>
      </c>
    </row>
    <row r="18" spans="1:15" ht="12.7" customHeight="1">
      <c r="A18" s="38">
        <v>12</v>
      </c>
      <c r="B18" s="98" t="s">
        <v>196</v>
      </c>
      <c r="C18" s="100">
        <v>8</v>
      </c>
      <c r="D18" s="101">
        <v>0.65</v>
      </c>
      <c r="E18" s="102">
        <v>20000</v>
      </c>
      <c r="F18" s="103"/>
      <c r="G18" s="103"/>
      <c r="H18" s="103"/>
      <c r="I18" s="103"/>
      <c r="J18" s="103"/>
      <c r="K18" s="103">
        <v>20000</v>
      </c>
      <c r="L18" s="103"/>
      <c r="M18" s="103"/>
      <c r="N18" s="103"/>
      <c r="O18" s="104" t="s">
        <v>212</v>
      </c>
    </row>
    <row r="19" spans="1:15">
      <c r="A19" s="38">
        <v>13</v>
      </c>
      <c r="B19" s="98" t="s">
        <v>197</v>
      </c>
      <c r="C19" s="100">
        <v>8</v>
      </c>
      <c r="D19" s="100">
        <v>0.6</v>
      </c>
      <c r="E19" s="103">
        <v>30000</v>
      </c>
      <c r="F19" s="103"/>
      <c r="G19" s="103"/>
      <c r="H19" s="103"/>
      <c r="I19" s="103"/>
      <c r="J19" s="103"/>
      <c r="K19" s="105">
        <v>30000</v>
      </c>
      <c r="L19" s="105"/>
      <c r="M19" s="105"/>
      <c r="N19" s="105"/>
      <c r="O19" s="86" t="s">
        <v>206</v>
      </c>
    </row>
    <row r="20" spans="1:15">
      <c r="A20" s="38">
        <v>14</v>
      </c>
      <c r="B20" s="98" t="s">
        <v>198</v>
      </c>
      <c r="C20" s="100">
        <v>7</v>
      </c>
      <c r="D20" s="106">
        <v>2.8</v>
      </c>
      <c r="E20" s="102">
        <v>53000</v>
      </c>
      <c r="F20" s="103"/>
      <c r="G20" s="103">
        <v>20000</v>
      </c>
      <c r="H20" s="103"/>
      <c r="I20" s="103"/>
      <c r="J20" s="103"/>
      <c r="K20" s="103"/>
      <c r="L20" s="103"/>
      <c r="M20" s="103">
        <v>33000</v>
      </c>
      <c r="N20" s="103"/>
      <c r="O20" s="100" t="s">
        <v>213</v>
      </c>
    </row>
    <row r="21" spans="1:15" ht="18.7" customHeight="1">
      <c r="A21" s="38">
        <v>15</v>
      </c>
      <c r="B21" s="98" t="s">
        <v>199</v>
      </c>
      <c r="C21" s="100">
        <v>7</v>
      </c>
      <c r="D21" s="106">
        <v>4.7</v>
      </c>
      <c r="E21" s="102">
        <v>18000</v>
      </c>
      <c r="F21" s="103"/>
      <c r="G21" s="103"/>
      <c r="H21" s="103"/>
      <c r="I21" s="103">
        <v>18000</v>
      </c>
      <c r="J21" s="103"/>
      <c r="K21" s="103"/>
      <c r="L21" s="103"/>
      <c r="M21" s="103"/>
      <c r="N21" s="103"/>
      <c r="O21" s="100" t="s">
        <v>214</v>
      </c>
    </row>
    <row r="22" spans="1:15" ht="64.2">
      <c r="A22" s="38">
        <v>16</v>
      </c>
      <c r="B22" s="98" t="s">
        <v>200</v>
      </c>
      <c r="C22" s="100">
        <v>37</v>
      </c>
      <c r="D22" s="106">
        <v>0.9</v>
      </c>
      <c r="E22" s="102">
        <v>85500</v>
      </c>
      <c r="F22" s="103"/>
      <c r="G22" s="103">
        <v>30000</v>
      </c>
      <c r="H22" s="103"/>
      <c r="I22" s="103">
        <v>30000</v>
      </c>
      <c r="J22" s="103"/>
      <c r="K22" s="103">
        <v>25500</v>
      </c>
      <c r="L22" s="103"/>
      <c r="M22" s="103"/>
      <c r="N22" s="103"/>
      <c r="O22" s="49" t="s">
        <v>216</v>
      </c>
    </row>
    <row r="23" spans="1:15" s="91" customFormat="1" ht="28.5" customHeight="1">
      <c r="A23" s="38">
        <v>17</v>
      </c>
      <c r="B23" s="107" t="s">
        <v>201</v>
      </c>
      <c r="C23" s="100">
        <v>3</v>
      </c>
      <c r="D23" s="106">
        <v>21</v>
      </c>
      <c r="E23" s="102">
        <v>22500</v>
      </c>
      <c r="F23" s="103"/>
      <c r="G23" s="103">
        <v>11000</v>
      </c>
      <c r="H23" s="103"/>
      <c r="I23" s="103">
        <v>11500</v>
      </c>
      <c r="J23" s="103"/>
      <c r="K23" s="103"/>
      <c r="L23" s="103"/>
      <c r="M23" s="103"/>
      <c r="N23" s="103"/>
      <c r="O23" s="100"/>
    </row>
    <row r="24" spans="1:15">
      <c r="A24" s="38">
        <v>18</v>
      </c>
      <c r="B24" s="7" t="s">
        <v>202</v>
      </c>
      <c r="C24" s="21">
        <v>11</v>
      </c>
      <c r="D24" s="90">
        <v>1.4</v>
      </c>
      <c r="E24" s="93">
        <v>30000</v>
      </c>
      <c r="F24" s="94"/>
      <c r="G24" s="94">
        <v>15000</v>
      </c>
      <c r="H24" s="94"/>
      <c r="I24" s="94">
        <v>15000</v>
      </c>
      <c r="J24" s="94"/>
      <c r="K24" s="94"/>
      <c r="L24" s="94"/>
      <c r="M24" s="94"/>
      <c r="N24" s="94"/>
      <c r="O24" s="21"/>
    </row>
    <row r="25" spans="1:15">
      <c r="A25" s="6">
        <v>19</v>
      </c>
      <c r="B25" s="7" t="s">
        <v>203</v>
      </c>
      <c r="C25" s="21">
        <v>8</v>
      </c>
      <c r="D25" s="90">
        <v>2</v>
      </c>
      <c r="E25" s="93">
        <v>30000</v>
      </c>
      <c r="F25" s="94"/>
      <c r="G25" s="94"/>
      <c r="H25" s="94"/>
      <c r="I25" s="94">
        <v>30000</v>
      </c>
      <c r="J25" s="94"/>
      <c r="K25" s="94"/>
      <c r="L25" s="94"/>
      <c r="M25" s="94"/>
      <c r="N25" s="94"/>
      <c r="O25" s="86" t="s">
        <v>206</v>
      </c>
    </row>
    <row r="26" spans="1:15" ht="38.549999999999997">
      <c r="A26" s="38">
        <v>20</v>
      </c>
      <c r="B26" s="7" t="s">
        <v>39</v>
      </c>
      <c r="C26" s="21">
        <v>5</v>
      </c>
      <c r="D26" s="90">
        <v>3.15</v>
      </c>
      <c r="E26" s="93">
        <v>20000</v>
      </c>
      <c r="F26" s="94"/>
      <c r="G26" s="94">
        <v>10000</v>
      </c>
      <c r="H26" s="94"/>
      <c r="I26" s="94">
        <v>10000</v>
      </c>
      <c r="J26" s="94"/>
      <c r="K26" s="94"/>
      <c r="L26" s="94"/>
      <c r="M26" s="94"/>
      <c r="N26" s="94"/>
      <c r="O26" s="21"/>
    </row>
    <row r="27" spans="1:15" ht="18" customHeight="1">
      <c r="A27" s="153"/>
      <c r="B27" s="154" t="s">
        <v>218</v>
      </c>
      <c r="C27" s="155">
        <f>SUM(C7,C8,C9,C10,C11,C12,C13,C14,C15,C16,C17,C18,C19,C20,C21,C22,C23,C24,C25,C26)</f>
        <v>184</v>
      </c>
      <c r="D27" s="156"/>
      <c r="E27" s="157">
        <f>SUM(E7:E26)</f>
        <v>846000</v>
      </c>
      <c r="F27" s="157">
        <f t="shared" ref="F27:N27" si="0">SUM(F7:F26)</f>
        <v>0</v>
      </c>
      <c r="G27" s="157">
        <f t="shared" si="0"/>
        <v>200500</v>
      </c>
      <c r="H27" s="157">
        <f t="shared" si="0"/>
        <v>0</v>
      </c>
      <c r="I27" s="157">
        <f t="shared" si="0"/>
        <v>237000</v>
      </c>
      <c r="J27" s="157">
        <f t="shared" si="0"/>
        <v>0</v>
      </c>
      <c r="K27" s="157">
        <f t="shared" si="0"/>
        <v>195500</v>
      </c>
      <c r="L27" s="157">
        <f t="shared" si="0"/>
        <v>0</v>
      </c>
      <c r="M27" s="157">
        <f t="shared" si="0"/>
        <v>213000</v>
      </c>
      <c r="N27" s="157">
        <f t="shared" si="0"/>
        <v>0</v>
      </c>
      <c r="O27" s="158"/>
    </row>
  </sheetData>
  <mergeCells count="14">
    <mergeCell ref="F4:G4"/>
    <mergeCell ref="H4:I4"/>
    <mergeCell ref="J4:K4"/>
    <mergeCell ref="L4:M4"/>
    <mergeCell ref="J1:N1"/>
    <mergeCell ref="A2:O2"/>
    <mergeCell ref="A3:A5"/>
    <mergeCell ref="B3:B5"/>
    <mergeCell ref="C3:C5"/>
    <mergeCell ref="D3:D5"/>
    <mergeCell ref="E3:E5"/>
    <mergeCell ref="F3:M3"/>
    <mergeCell ref="N3:N5"/>
    <mergeCell ref="O3:O5"/>
  </mergeCells>
  <phoneticPr fontId="2" type="noConversion"/>
  <printOptions horizontalCentered="1"/>
  <pageMargins left="0.31496062992125984" right="0.31496062992125984" top="0.74803149606299213" bottom="0.35433070866141736" header="0" footer="0"/>
  <pageSetup paperSize="9" scale="8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topLeftCell="B1" zoomScale="85" zoomScaleNormal="100" workbookViewId="0">
      <pane ySplit="7" topLeftCell="A31" activePane="bottomLeft" state="frozen"/>
      <selection pane="bottomLeft" activeCell="H43" sqref="H43"/>
    </sheetView>
  </sheetViews>
  <sheetFormatPr defaultColWidth="9.09765625" defaultRowHeight="12.85"/>
  <cols>
    <col min="1" max="1" width="5.59765625" style="276" customWidth="1"/>
    <col min="2" max="2" width="27.3984375" style="276" customWidth="1"/>
    <col min="3" max="3" width="11.3984375" style="276" customWidth="1"/>
    <col min="4" max="4" width="17.69921875" style="276" customWidth="1"/>
    <col min="5" max="5" width="11.19921875" style="276" customWidth="1"/>
    <col min="6" max="6" width="11.5" style="276" customWidth="1"/>
    <col min="7" max="7" width="8.8984375" style="276" customWidth="1"/>
    <col min="8" max="8" width="12.5" style="276" customWidth="1"/>
    <col min="9" max="9" width="9.8984375" style="276" customWidth="1"/>
    <col min="10" max="10" width="11.19921875" style="277" customWidth="1"/>
    <col min="11" max="11" width="9.59765625" style="276" customWidth="1"/>
    <col min="12" max="12" width="9.296875" style="276" customWidth="1"/>
    <col min="13" max="16384" width="9.09765625" style="276"/>
  </cols>
  <sheetData>
    <row r="1" spans="1:12" ht="27.1" customHeight="1">
      <c r="K1" s="294" t="s">
        <v>328</v>
      </c>
      <c r="L1" s="294"/>
    </row>
    <row r="2" spans="1:12" ht="42.7" customHeight="1">
      <c r="A2" s="381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</row>
    <row r="3" spans="1:12" ht="55.55" customHeight="1">
      <c r="A3" s="382"/>
      <c r="B3" s="387" t="s">
        <v>329</v>
      </c>
      <c r="C3" s="275" t="s">
        <v>330</v>
      </c>
      <c r="D3" s="274" t="s">
        <v>331</v>
      </c>
      <c r="E3" s="383" t="s">
        <v>332</v>
      </c>
      <c r="F3" s="384"/>
      <c r="G3" s="383" t="s">
        <v>333</v>
      </c>
      <c r="H3" s="384"/>
      <c r="I3" s="385" t="s">
        <v>334</v>
      </c>
      <c r="J3" s="386"/>
      <c r="K3" s="389" t="s">
        <v>133</v>
      </c>
      <c r="L3" s="389"/>
    </row>
    <row r="4" spans="1:12" ht="23.3" customHeight="1">
      <c r="A4" s="382"/>
      <c r="B4" s="388"/>
      <c r="C4" s="196" t="s">
        <v>335</v>
      </c>
      <c r="D4" s="196" t="s">
        <v>336</v>
      </c>
      <c r="E4" s="196" t="s">
        <v>338</v>
      </c>
      <c r="F4" s="196" t="s">
        <v>337</v>
      </c>
      <c r="G4" s="196" t="s">
        <v>338</v>
      </c>
      <c r="H4" s="196" t="s">
        <v>337</v>
      </c>
      <c r="I4" s="196" t="s">
        <v>336</v>
      </c>
      <c r="J4" s="197" t="s">
        <v>337</v>
      </c>
      <c r="K4" s="196" t="s">
        <v>336</v>
      </c>
      <c r="L4" s="196" t="s">
        <v>337</v>
      </c>
    </row>
    <row r="5" spans="1:12" s="280" customFormat="1" ht="45.25" customHeight="1">
      <c r="A5" s="198"/>
      <c r="B5" s="199" t="s">
        <v>339</v>
      </c>
      <c r="C5" s="200"/>
      <c r="D5" s="200" t="s">
        <v>340</v>
      </c>
      <c r="E5" s="201"/>
      <c r="F5" s="200" t="s">
        <v>341</v>
      </c>
      <c r="G5" s="201"/>
      <c r="H5" s="201" t="s">
        <v>342</v>
      </c>
      <c r="I5" s="203"/>
      <c r="J5" s="204" t="s">
        <v>343</v>
      </c>
      <c r="K5" s="278"/>
      <c r="L5" s="279" t="s">
        <v>344</v>
      </c>
    </row>
    <row r="6" spans="1:12" s="280" customFormat="1" ht="26.25" customHeight="1">
      <c r="A6" s="198"/>
      <c r="B6" s="199" t="s">
        <v>345</v>
      </c>
      <c r="C6" s="200"/>
      <c r="D6" s="200"/>
      <c r="E6" s="205"/>
      <c r="F6" s="200"/>
      <c r="G6" s="205"/>
      <c r="H6" s="201"/>
      <c r="I6" s="203"/>
      <c r="J6" s="204"/>
      <c r="K6" s="278"/>
      <c r="L6" s="278"/>
    </row>
    <row r="7" spans="1:12" s="280" customFormat="1">
      <c r="A7" s="198"/>
      <c r="B7" s="199" t="s">
        <v>346</v>
      </c>
      <c r="C7" s="200"/>
      <c r="D7" s="200"/>
      <c r="E7" s="205"/>
      <c r="F7" s="200"/>
      <c r="G7" s="205"/>
      <c r="H7" s="201"/>
      <c r="I7" s="203"/>
      <c r="J7" s="204"/>
      <c r="K7" s="278"/>
      <c r="L7" s="278"/>
    </row>
    <row r="8" spans="1:12" s="280" customFormat="1" ht="16.5" customHeight="1">
      <c r="A8" s="198"/>
      <c r="B8" s="199" t="s">
        <v>347</v>
      </c>
      <c r="C8" s="200"/>
      <c r="D8" s="200"/>
      <c r="E8" s="205"/>
      <c r="F8" s="200"/>
      <c r="G8" s="205"/>
      <c r="H8" s="201"/>
      <c r="I8" s="202"/>
      <c r="J8" s="206"/>
      <c r="K8" s="278"/>
      <c r="L8" s="278"/>
    </row>
    <row r="9" spans="1:12" ht="49.55" hidden="1" customHeight="1">
      <c r="A9" s="207" t="s">
        <v>348</v>
      </c>
      <c r="B9" s="208" t="s">
        <v>349</v>
      </c>
      <c r="C9" s="209"/>
      <c r="D9" s="209"/>
      <c r="E9" s="210"/>
      <c r="F9" s="211">
        <v>2135</v>
      </c>
      <c r="G9" s="211">
        <v>50</v>
      </c>
      <c r="H9" s="211">
        <v>914.9</v>
      </c>
      <c r="I9" s="210"/>
      <c r="J9" s="212">
        <v>631.70000000000005</v>
      </c>
      <c r="K9" s="281"/>
      <c r="L9" s="281"/>
    </row>
    <row r="10" spans="1:12" ht="38.25" hidden="1" customHeight="1">
      <c r="A10" s="213">
        <v>1</v>
      </c>
      <c r="B10" s="214" t="s">
        <v>350</v>
      </c>
      <c r="C10" s="215">
        <v>9</v>
      </c>
      <c r="D10" s="215"/>
      <c r="E10" s="215">
        <v>4</v>
      </c>
      <c r="F10" s="216">
        <v>189</v>
      </c>
      <c r="G10" s="215">
        <v>3</v>
      </c>
      <c r="H10" s="216">
        <v>130</v>
      </c>
      <c r="I10" s="217">
        <v>6</v>
      </c>
      <c r="J10" s="218">
        <v>230</v>
      </c>
      <c r="K10" s="281"/>
      <c r="L10" s="281"/>
    </row>
    <row r="11" spans="1:12" ht="50.25" hidden="1" customHeight="1">
      <c r="A11" s="213">
        <v>2</v>
      </c>
      <c r="B11" s="214" t="s">
        <v>351</v>
      </c>
      <c r="C11" s="220" t="s">
        <v>352</v>
      </c>
      <c r="D11" s="220"/>
      <c r="E11" s="220" t="s">
        <v>353</v>
      </c>
      <c r="F11" s="213">
        <v>3.4</v>
      </c>
      <c r="G11" s="213">
        <v>2</v>
      </c>
      <c r="H11" s="216">
        <v>2.4</v>
      </c>
      <c r="I11" s="221" t="s">
        <v>354</v>
      </c>
      <c r="J11" s="222">
        <v>3.79</v>
      </c>
      <c r="K11" s="281"/>
      <c r="L11" s="281"/>
    </row>
    <row r="12" spans="1:12" ht="32.25" hidden="1" customHeight="1">
      <c r="A12" s="223">
        <v>3</v>
      </c>
      <c r="B12" s="224" t="s">
        <v>355</v>
      </c>
      <c r="C12" s="225">
        <v>0</v>
      </c>
      <c r="D12" s="225"/>
      <c r="E12" s="226"/>
      <c r="F12" s="227"/>
      <c r="G12" s="226"/>
      <c r="H12" s="227"/>
      <c r="I12" s="229">
        <v>100</v>
      </c>
      <c r="J12" s="230">
        <v>9.5</v>
      </c>
      <c r="K12" s="281"/>
      <c r="L12" s="281"/>
    </row>
    <row r="13" spans="1:12" ht="42.7" hidden="1" customHeight="1">
      <c r="A13" s="223">
        <v>4</v>
      </c>
      <c r="B13" s="231" t="s">
        <v>356</v>
      </c>
      <c r="C13" s="215">
        <v>26</v>
      </c>
      <c r="D13" s="215"/>
      <c r="E13" s="223">
        <v>26</v>
      </c>
      <c r="F13" s="227">
        <v>4.9000000000000004</v>
      </c>
      <c r="G13" s="223"/>
      <c r="H13" s="227">
        <v>2.4</v>
      </c>
      <c r="I13" s="232">
        <v>24</v>
      </c>
      <c r="J13" s="230">
        <v>3.4</v>
      </c>
      <c r="K13" s="281"/>
      <c r="L13" s="281"/>
    </row>
    <row r="14" spans="1:12" hidden="1">
      <c r="A14" s="213">
        <v>5</v>
      </c>
      <c r="B14" s="214" t="s">
        <v>357</v>
      </c>
      <c r="C14" s="215">
        <v>289</v>
      </c>
      <c r="D14" s="215"/>
      <c r="E14" s="215">
        <v>289</v>
      </c>
      <c r="F14" s="216">
        <v>262.7</v>
      </c>
      <c r="G14" s="215"/>
      <c r="H14" s="216">
        <v>75.099999999999994</v>
      </c>
      <c r="I14" s="217">
        <v>344</v>
      </c>
      <c r="J14" s="218">
        <v>323.75</v>
      </c>
      <c r="K14" s="281"/>
      <c r="L14" s="281"/>
    </row>
    <row r="15" spans="1:12" ht="42" hidden="1" customHeight="1">
      <c r="A15" s="213"/>
      <c r="B15" s="214" t="s">
        <v>358</v>
      </c>
      <c r="C15" s="216">
        <v>3.5</v>
      </c>
      <c r="D15" s="216"/>
      <c r="E15" s="216">
        <v>3.5</v>
      </c>
      <c r="F15" s="216">
        <v>50</v>
      </c>
      <c r="G15" s="216"/>
      <c r="H15" s="216">
        <v>30</v>
      </c>
      <c r="I15" s="219">
        <v>6.6</v>
      </c>
      <c r="J15" s="218">
        <v>61.26</v>
      </c>
      <c r="K15" s="281"/>
      <c r="L15" s="281"/>
    </row>
    <row r="16" spans="1:12" s="282" customFormat="1" ht="131.19999999999999" customHeight="1">
      <c r="A16" s="233"/>
      <c r="B16" s="234" t="s">
        <v>359</v>
      </c>
      <c r="C16" s="227" t="s">
        <v>360</v>
      </c>
      <c r="D16" s="227" t="s">
        <v>361</v>
      </c>
      <c r="E16" s="227" t="s">
        <v>362</v>
      </c>
      <c r="F16" s="227" t="s">
        <v>363</v>
      </c>
      <c r="G16" s="227" t="s">
        <v>364</v>
      </c>
      <c r="H16" s="227" t="s">
        <v>365</v>
      </c>
      <c r="I16" s="227" t="s">
        <v>366</v>
      </c>
      <c r="J16" s="230" t="s">
        <v>367</v>
      </c>
      <c r="K16" s="278" t="s">
        <v>368</v>
      </c>
      <c r="L16" s="278" t="s">
        <v>369</v>
      </c>
    </row>
    <row r="17" spans="1:12" s="284" customFormat="1" ht="43.55" hidden="1" customHeight="1">
      <c r="A17" s="235">
        <v>1</v>
      </c>
      <c r="B17" s="236" t="s">
        <v>370</v>
      </c>
      <c r="C17" s="237">
        <v>74</v>
      </c>
      <c r="D17" s="238">
        <v>200.6</v>
      </c>
      <c r="E17" s="239">
        <v>18</v>
      </c>
      <c r="F17" s="238">
        <v>49.6</v>
      </c>
      <c r="G17" s="239">
        <v>19</v>
      </c>
      <c r="H17" s="238">
        <v>49</v>
      </c>
      <c r="I17" s="239">
        <v>19</v>
      </c>
      <c r="J17" s="238">
        <v>52.5</v>
      </c>
      <c r="K17" s="283">
        <v>19</v>
      </c>
      <c r="L17" s="238">
        <v>49.5</v>
      </c>
    </row>
    <row r="18" spans="1:12" s="288" customFormat="1" ht="43.55" customHeight="1">
      <c r="A18" s="223">
        <v>1</v>
      </c>
      <c r="B18" s="231" t="s">
        <v>370</v>
      </c>
      <c r="C18" s="252">
        <v>74</v>
      </c>
      <c r="D18" s="261">
        <v>200.6</v>
      </c>
      <c r="E18" s="285">
        <v>18</v>
      </c>
      <c r="F18" s="261">
        <v>52.1</v>
      </c>
      <c r="G18" s="285">
        <v>22</v>
      </c>
      <c r="H18" s="261">
        <v>56.5</v>
      </c>
      <c r="I18" s="285">
        <v>21</v>
      </c>
      <c r="J18" s="261">
        <v>57.5</v>
      </c>
      <c r="K18" s="286">
        <v>13</v>
      </c>
      <c r="L18" s="261">
        <v>34.5</v>
      </c>
    </row>
    <row r="19" spans="1:12" ht="83.3" customHeight="1">
      <c r="A19" s="213">
        <v>2</v>
      </c>
      <c r="B19" s="240" t="s">
        <v>371</v>
      </c>
      <c r="C19" s="241" t="s">
        <v>372</v>
      </c>
      <c r="D19" s="242">
        <v>2378.1999999999998</v>
      </c>
      <c r="E19" s="244" t="s">
        <v>373</v>
      </c>
      <c r="F19" s="245">
        <v>402.96</v>
      </c>
      <c r="G19" s="246" t="s">
        <v>374</v>
      </c>
      <c r="H19" s="242">
        <v>512</v>
      </c>
      <c r="I19" s="246" t="s">
        <v>375</v>
      </c>
      <c r="J19" s="242">
        <v>579</v>
      </c>
      <c r="K19" s="286">
        <v>5</v>
      </c>
      <c r="L19" s="287">
        <v>884.24</v>
      </c>
    </row>
    <row r="20" spans="1:12" ht="78.7" customHeight="1">
      <c r="A20" s="213">
        <v>3</v>
      </c>
      <c r="B20" s="240" t="s">
        <v>376</v>
      </c>
      <c r="C20" s="247" t="s">
        <v>377</v>
      </c>
      <c r="D20" s="243">
        <v>4550.3999999999996</v>
      </c>
      <c r="E20" s="243" t="s">
        <v>414</v>
      </c>
      <c r="F20" s="243">
        <v>395.93</v>
      </c>
      <c r="G20" s="243" t="s">
        <v>378</v>
      </c>
      <c r="H20" s="243">
        <v>460</v>
      </c>
      <c r="I20" s="243" t="s">
        <v>379</v>
      </c>
      <c r="J20" s="243">
        <v>700</v>
      </c>
      <c r="K20" s="287" t="s">
        <v>380</v>
      </c>
      <c r="L20" s="287">
        <v>2994.5</v>
      </c>
    </row>
    <row r="21" spans="1:12" ht="30" customHeight="1">
      <c r="A21" s="248" t="s">
        <v>381</v>
      </c>
      <c r="B21" s="231" t="s">
        <v>382</v>
      </c>
      <c r="C21" s="241">
        <v>1350</v>
      </c>
      <c r="D21" s="242">
        <v>10800</v>
      </c>
      <c r="E21" s="249">
        <v>150</v>
      </c>
      <c r="F21" s="242">
        <v>1200</v>
      </c>
      <c r="G21" s="249">
        <v>150</v>
      </c>
      <c r="H21" s="242">
        <v>1200</v>
      </c>
      <c r="I21" s="249">
        <v>150</v>
      </c>
      <c r="J21" s="242">
        <v>1200</v>
      </c>
      <c r="K21" s="286">
        <v>900</v>
      </c>
      <c r="L21" s="289">
        <v>7200</v>
      </c>
    </row>
    <row r="22" spans="1:12" ht="30.7" customHeight="1">
      <c r="A22" s="248" t="s">
        <v>383</v>
      </c>
      <c r="B22" s="231" t="s">
        <v>384</v>
      </c>
      <c r="C22" s="241">
        <v>450</v>
      </c>
      <c r="D22" s="242">
        <v>4800</v>
      </c>
      <c r="E22" s="249">
        <v>50</v>
      </c>
      <c r="F22" s="242">
        <v>400</v>
      </c>
      <c r="G22" s="249">
        <v>50</v>
      </c>
      <c r="H22" s="242">
        <v>400</v>
      </c>
      <c r="I22" s="249">
        <v>50</v>
      </c>
      <c r="J22" s="242">
        <v>400</v>
      </c>
      <c r="K22" s="286">
        <v>300</v>
      </c>
      <c r="L22" s="289">
        <v>3600</v>
      </c>
    </row>
    <row r="23" spans="1:12" s="280" customFormat="1" ht="45.1" customHeight="1">
      <c r="A23" s="250"/>
      <c r="B23" s="251" t="s">
        <v>385</v>
      </c>
      <c r="C23" s="252"/>
      <c r="D23" s="253">
        <v>2038.8</v>
      </c>
      <c r="E23" s="254"/>
      <c r="F23" s="255">
        <v>369</v>
      </c>
      <c r="G23" s="254"/>
      <c r="H23" s="253">
        <v>323.8</v>
      </c>
      <c r="I23" s="254"/>
      <c r="J23" s="257">
        <v>270.2</v>
      </c>
      <c r="K23" s="290"/>
      <c r="L23" s="291">
        <v>1075.8</v>
      </c>
    </row>
    <row r="24" spans="1:12" s="292" customFormat="1" ht="129.1" customHeight="1">
      <c r="A24" s="258">
        <v>6</v>
      </c>
      <c r="B24" s="259" t="s">
        <v>386</v>
      </c>
      <c r="C24" s="260" t="s">
        <v>387</v>
      </c>
      <c r="D24" s="260">
        <v>1113.5999999999999</v>
      </c>
      <c r="E24" s="260" t="s">
        <v>388</v>
      </c>
      <c r="F24" s="260">
        <v>89.3</v>
      </c>
      <c r="G24" s="260" t="s">
        <v>389</v>
      </c>
      <c r="H24" s="260">
        <v>86.8</v>
      </c>
      <c r="I24" s="260" t="s">
        <v>390</v>
      </c>
      <c r="J24" s="261">
        <v>74.7</v>
      </c>
      <c r="K24" s="290" t="s">
        <v>389</v>
      </c>
      <c r="L24" s="290" t="s">
        <v>391</v>
      </c>
    </row>
    <row r="25" spans="1:12" s="280" customFormat="1" ht="119.3" customHeight="1">
      <c r="A25" s="262">
        <v>7</v>
      </c>
      <c r="B25" s="224" t="s">
        <v>392</v>
      </c>
      <c r="C25" s="241" t="s">
        <v>393</v>
      </c>
      <c r="D25" s="241">
        <v>846</v>
      </c>
      <c r="E25" s="256" t="s">
        <v>394</v>
      </c>
      <c r="F25" s="260">
        <v>200.5</v>
      </c>
      <c r="G25" s="254" t="s">
        <v>395</v>
      </c>
      <c r="H25" s="260">
        <v>237</v>
      </c>
      <c r="I25" s="254" t="s">
        <v>396</v>
      </c>
      <c r="J25" s="261">
        <v>195.5</v>
      </c>
      <c r="K25" s="290" t="s">
        <v>397</v>
      </c>
      <c r="L25" s="290">
        <v>213</v>
      </c>
    </row>
    <row r="26" spans="1:12" s="280" customFormat="1" ht="77.05">
      <c r="A26" s="263">
        <v>8</v>
      </c>
      <c r="B26" s="293" t="s">
        <v>398</v>
      </c>
      <c r="C26" s="264" t="s">
        <v>399</v>
      </c>
      <c r="D26" s="264">
        <v>79.2</v>
      </c>
      <c r="E26" s="241">
        <v>1056</v>
      </c>
      <c r="F26" s="290">
        <v>79.2</v>
      </c>
      <c r="G26" s="290"/>
      <c r="H26" s="290"/>
      <c r="I26" s="264"/>
      <c r="J26" s="246"/>
      <c r="K26" s="290"/>
      <c r="L26" s="290"/>
    </row>
    <row r="27" spans="1:12" s="280" customFormat="1">
      <c r="A27" s="263"/>
      <c r="B27" s="202" t="s">
        <v>400</v>
      </c>
      <c r="C27" s="264"/>
      <c r="D27" s="264"/>
      <c r="E27" s="264"/>
      <c r="F27" s="264"/>
      <c r="G27" s="264"/>
      <c r="H27" s="264"/>
      <c r="I27" s="264"/>
      <c r="J27" s="246"/>
      <c r="K27" s="290"/>
      <c r="L27" s="290"/>
    </row>
    <row r="28" spans="1:12" s="280" customFormat="1">
      <c r="A28" s="263"/>
      <c r="B28" s="202" t="s">
        <v>401</v>
      </c>
      <c r="C28" s="264"/>
      <c r="D28" s="264"/>
      <c r="E28" s="264"/>
      <c r="F28" s="264"/>
      <c r="G28" s="264"/>
      <c r="H28" s="264"/>
      <c r="I28" s="264"/>
      <c r="J28" s="246"/>
      <c r="K28" s="290"/>
      <c r="L28" s="290"/>
    </row>
    <row r="29" spans="1:12" s="280" customFormat="1">
      <c r="A29" s="263"/>
      <c r="B29" s="228" t="s">
        <v>402</v>
      </c>
      <c r="C29" s="264"/>
      <c r="D29" s="264"/>
      <c r="E29" s="246">
        <v>60</v>
      </c>
      <c r="F29" s="246"/>
      <c r="G29" s="246">
        <v>59.63</v>
      </c>
      <c r="H29" s="246"/>
      <c r="I29" s="246">
        <v>58.73</v>
      </c>
      <c r="J29" s="246"/>
      <c r="K29" s="286">
        <v>52.83</v>
      </c>
      <c r="L29" s="286"/>
    </row>
    <row r="30" spans="1:12" s="280" customFormat="1">
      <c r="A30" s="263"/>
      <c r="B30" s="228" t="s">
        <v>403</v>
      </c>
      <c r="C30" s="264"/>
      <c r="D30" s="264"/>
      <c r="E30" s="246">
        <v>71.67</v>
      </c>
      <c r="F30" s="246"/>
      <c r="G30" s="246">
        <v>71.67</v>
      </c>
      <c r="H30" s="246"/>
      <c r="I30" s="246">
        <v>70.8</v>
      </c>
      <c r="J30" s="246"/>
      <c r="K30" s="286">
        <v>67</v>
      </c>
      <c r="L30" s="286"/>
    </row>
    <row r="31" spans="1:12" s="280" customFormat="1" ht="29.3" customHeight="1">
      <c r="A31" s="263"/>
      <c r="B31" s="265" t="s">
        <v>404</v>
      </c>
      <c r="C31" s="264"/>
      <c r="D31" s="264"/>
      <c r="E31" s="246"/>
      <c r="F31" s="246"/>
      <c r="G31" s="246"/>
      <c r="H31" s="246"/>
      <c r="I31" s="246"/>
      <c r="J31" s="246"/>
      <c r="K31" s="286"/>
      <c r="L31" s="286"/>
    </row>
    <row r="32" spans="1:12" s="280" customFormat="1" ht="11.3" customHeight="1">
      <c r="A32" s="263"/>
      <c r="B32" s="265" t="s">
        <v>405</v>
      </c>
      <c r="C32" s="264" t="s">
        <v>406</v>
      </c>
      <c r="D32" s="264"/>
      <c r="E32" s="246">
        <v>53.4</v>
      </c>
      <c r="F32" s="246"/>
      <c r="G32" s="246">
        <v>53.7</v>
      </c>
      <c r="H32" s="246"/>
      <c r="I32" s="286">
        <v>54</v>
      </c>
      <c r="J32" s="286"/>
      <c r="K32" s="286">
        <v>55.2</v>
      </c>
      <c r="L32" s="286"/>
    </row>
    <row r="33" spans="1:12" s="280" customFormat="1">
      <c r="A33" s="263"/>
      <c r="B33" s="265" t="s">
        <v>403</v>
      </c>
      <c r="C33" s="264" t="s">
        <v>406</v>
      </c>
      <c r="D33" s="264"/>
      <c r="E33" s="246">
        <v>51.6</v>
      </c>
      <c r="F33" s="246"/>
      <c r="G33" s="246">
        <v>53</v>
      </c>
      <c r="H33" s="246"/>
      <c r="I33" s="286">
        <v>54.4</v>
      </c>
      <c r="J33" s="286"/>
      <c r="K33" s="286">
        <v>62.8</v>
      </c>
      <c r="L33" s="286"/>
    </row>
    <row r="34" spans="1:12" s="280" customFormat="1" ht="39.1" customHeight="1">
      <c r="A34" s="263"/>
      <c r="B34" s="265" t="s">
        <v>407</v>
      </c>
      <c r="C34" s="264" t="s">
        <v>408</v>
      </c>
      <c r="D34" s="264"/>
      <c r="E34" s="246"/>
      <c r="F34" s="246"/>
      <c r="G34" s="246"/>
      <c r="H34" s="246"/>
      <c r="I34" s="286"/>
      <c r="J34" s="286"/>
      <c r="K34" s="286"/>
      <c r="L34" s="286"/>
    </row>
    <row r="35" spans="1:12" s="280" customFormat="1" ht="13.55" customHeight="1">
      <c r="A35" s="263"/>
      <c r="B35" s="265" t="s">
        <v>409</v>
      </c>
      <c r="C35" s="266"/>
      <c r="D35" s="264"/>
      <c r="E35" s="246">
        <v>6</v>
      </c>
      <c r="F35" s="246"/>
      <c r="G35" s="246">
        <v>6.01</v>
      </c>
      <c r="H35" s="246"/>
      <c r="I35" s="286">
        <v>6.02</v>
      </c>
      <c r="J35" s="286"/>
      <c r="K35" s="286">
        <v>6.12</v>
      </c>
      <c r="L35" s="286"/>
    </row>
    <row r="36" spans="1:12" s="280" customFormat="1">
      <c r="A36" s="263"/>
      <c r="B36" s="265" t="s">
        <v>410</v>
      </c>
      <c r="C36" s="266"/>
      <c r="D36" s="264"/>
      <c r="E36" s="246">
        <v>3.38</v>
      </c>
      <c r="F36" s="246"/>
      <c r="G36" s="246">
        <v>3.39</v>
      </c>
      <c r="H36" s="246"/>
      <c r="I36" s="286">
        <v>3.4</v>
      </c>
      <c r="J36" s="286"/>
      <c r="K36" s="286">
        <v>3.46</v>
      </c>
      <c r="L36" s="286"/>
    </row>
    <row r="37" spans="1:12" s="280" customFormat="1" ht="12.7" customHeight="1">
      <c r="A37" s="263"/>
      <c r="B37" s="265" t="s">
        <v>411</v>
      </c>
      <c r="C37" s="264" t="s">
        <v>406</v>
      </c>
      <c r="D37" s="264"/>
      <c r="E37" s="246">
        <v>31.9</v>
      </c>
      <c r="F37" s="246"/>
      <c r="G37" s="246">
        <v>32.200000000000003</v>
      </c>
      <c r="H37" s="246"/>
      <c r="I37" s="286">
        <v>32.799999999999997</v>
      </c>
      <c r="J37" s="286"/>
      <c r="K37" s="286">
        <v>34.6</v>
      </c>
      <c r="L37" s="286"/>
    </row>
    <row r="38" spans="1:12" s="280" customFormat="1" ht="35.299999999999997" customHeight="1">
      <c r="A38" s="263"/>
      <c r="B38" s="267" t="s">
        <v>412</v>
      </c>
      <c r="C38" s="268" t="s">
        <v>406</v>
      </c>
      <c r="D38" s="264"/>
      <c r="E38" s="246">
        <v>89.2</v>
      </c>
      <c r="F38" s="246"/>
      <c r="G38" s="246">
        <v>91.26</v>
      </c>
      <c r="H38" s="246"/>
      <c r="I38" s="286">
        <v>93.24</v>
      </c>
      <c r="J38" s="286"/>
      <c r="K38" s="286">
        <v>97.72</v>
      </c>
      <c r="L38" s="286"/>
    </row>
    <row r="39" spans="1:12" s="280" customFormat="1" ht="35.299999999999997" customHeight="1">
      <c r="A39" s="263"/>
      <c r="B39" s="267" t="s">
        <v>413</v>
      </c>
      <c r="C39" s="264" t="s">
        <v>406</v>
      </c>
      <c r="D39" s="264"/>
      <c r="E39" s="243">
        <v>3</v>
      </c>
      <c r="F39" s="246"/>
      <c r="G39" s="246">
        <v>3.3</v>
      </c>
      <c r="H39" s="246"/>
      <c r="I39" s="286">
        <v>7.9</v>
      </c>
      <c r="J39" s="286"/>
      <c r="K39" s="286">
        <v>31.4</v>
      </c>
      <c r="L39" s="286"/>
    </row>
  </sheetData>
  <mergeCells count="7">
    <mergeCell ref="A2:L2"/>
    <mergeCell ref="A3:A4"/>
    <mergeCell ref="E3:F3"/>
    <mergeCell ref="G3:H3"/>
    <mergeCell ref="I3:J3"/>
    <mergeCell ref="B3:B4"/>
    <mergeCell ref="K3:L3"/>
  </mergeCells>
  <phoneticPr fontId="0" type="noConversion"/>
  <printOptions horizontalCentered="1"/>
  <pageMargins left="0.31496062992125984" right="0.31496062992125984" top="0.35433070866141736" bottom="0.74803149606299213" header="0" footer="0"/>
  <pageSetup paperSize="9" scale="98" fitToHeight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view="pageBreakPreview" zoomScale="60" zoomScaleNormal="100" workbookViewId="0">
      <pane ySplit="5" topLeftCell="A6" activePane="bottomLeft" state="frozen"/>
      <selection pane="bottomLeft" activeCell="J1" sqref="J1"/>
    </sheetView>
  </sheetViews>
  <sheetFormatPr defaultColWidth="9.09765625" defaultRowHeight="12.85"/>
  <cols>
    <col min="1" max="1" width="4.3984375" style="174" customWidth="1"/>
    <col min="2" max="2" width="37" style="164" customWidth="1"/>
    <col min="3" max="3" width="12.3984375" style="164" customWidth="1"/>
    <col min="4" max="4" width="12" style="164" customWidth="1"/>
    <col min="5" max="5" width="11" style="164" customWidth="1"/>
    <col min="6" max="6" width="13.09765625" style="164" customWidth="1"/>
    <col min="7" max="7" width="12" style="164" customWidth="1"/>
    <col min="8" max="8" width="11.59765625" style="164" customWidth="1"/>
    <col min="9" max="9" width="15.3984375" style="175" customWidth="1"/>
    <col min="10" max="10" width="44" style="164" customWidth="1"/>
    <col min="11" max="16384" width="9.09765625" style="164"/>
  </cols>
  <sheetData>
    <row r="1" spans="1:11" ht="27.8" customHeight="1">
      <c r="A1" s="118"/>
      <c r="B1" s="117"/>
      <c r="C1" s="117"/>
      <c r="D1" s="117"/>
      <c r="E1" s="117"/>
      <c r="F1" s="117"/>
      <c r="G1" s="117"/>
      <c r="H1" s="355"/>
      <c r="I1" s="355"/>
      <c r="J1" s="121" t="s">
        <v>326</v>
      </c>
      <c r="K1" s="190"/>
    </row>
    <row r="2" spans="1:11" ht="37.549999999999997" customHeight="1">
      <c r="A2" s="390" t="s">
        <v>57</v>
      </c>
      <c r="B2" s="390"/>
      <c r="C2" s="390"/>
      <c r="D2" s="390"/>
      <c r="E2" s="390"/>
      <c r="F2" s="390"/>
      <c r="G2" s="390"/>
      <c r="H2" s="390"/>
      <c r="I2" s="390"/>
      <c r="J2" s="390"/>
    </row>
    <row r="3" spans="1:11" s="148" customFormat="1" ht="32.25" customHeight="1">
      <c r="A3" s="392" t="s">
        <v>68</v>
      </c>
      <c r="B3" s="357" t="s">
        <v>58</v>
      </c>
      <c r="C3" s="356" t="s">
        <v>74</v>
      </c>
      <c r="D3" s="357" t="s">
        <v>69</v>
      </c>
      <c r="E3" s="357" t="s">
        <v>322</v>
      </c>
      <c r="F3" s="357"/>
      <c r="G3" s="357"/>
      <c r="H3" s="357"/>
      <c r="I3" s="356" t="s">
        <v>67</v>
      </c>
      <c r="J3" s="391"/>
    </row>
    <row r="4" spans="1:11" s="148" customFormat="1" ht="23.3" customHeight="1">
      <c r="A4" s="392"/>
      <c r="B4" s="357"/>
      <c r="C4" s="356"/>
      <c r="D4" s="357"/>
      <c r="E4" s="23">
        <v>2014</v>
      </c>
      <c r="F4" s="23">
        <v>2015</v>
      </c>
      <c r="G4" s="23">
        <v>2016</v>
      </c>
      <c r="H4" s="23" t="s">
        <v>133</v>
      </c>
      <c r="I4" s="356"/>
      <c r="J4" s="391"/>
    </row>
    <row r="5" spans="1:11" ht="15.1" customHeight="1">
      <c r="A5" s="165">
        <v>1</v>
      </c>
      <c r="B5" s="166">
        <v>2</v>
      </c>
      <c r="C5" s="165">
        <v>3</v>
      </c>
      <c r="D5" s="166">
        <v>4</v>
      </c>
      <c r="E5" s="165">
        <v>5</v>
      </c>
      <c r="F5" s="165">
        <v>6</v>
      </c>
      <c r="G5" s="165">
        <v>7</v>
      </c>
      <c r="H5" s="165">
        <v>8</v>
      </c>
      <c r="I5" s="166">
        <v>9</v>
      </c>
      <c r="J5" s="165"/>
    </row>
    <row r="6" spans="1:11" ht="19.55" customHeight="1">
      <c r="A6" s="394" t="s">
        <v>114</v>
      </c>
      <c r="B6" s="394"/>
      <c r="C6" s="394"/>
      <c r="D6" s="394"/>
      <c r="E6" s="394"/>
      <c r="F6" s="394"/>
      <c r="G6" s="394"/>
      <c r="H6" s="394"/>
      <c r="I6" s="394"/>
      <c r="J6" s="100"/>
    </row>
    <row r="7" spans="1:11" s="148" customFormat="1" ht="18.7" customHeight="1">
      <c r="A7" s="182">
        <v>1</v>
      </c>
      <c r="B7" s="98" t="s">
        <v>60</v>
      </c>
      <c r="C7" s="111">
        <v>18596</v>
      </c>
      <c r="D7" s="183">
        <f t="shared" ref="D7:D13" si="0">SUM(E7:H7)</f>
        <v>90000</v>
      </c>
      <c r="E7" s="183"/>
      <c r="F7" s="183"/>
      <c r="G7" s="183"/>
      <c r="H7" s="183">
        <v>90000</v>
      </c>
      <c r="I7" s="88">
        <v>18</v>
      </c>
      <c r="J7" s="24"/>
    </row>
    <row r="8" spans="1:11" s="180" customFormat="1" ht="18.7" customHeight="1">
      <c r="A8" s="182">
        <v>2</v>
      </c>
      <c r="B8" s="98" t="s">
        <v>285</v>
      </c>
      <c r="C8" s="111">
        <v>21360</v>
      </c>
      <c r="D8" s="183">
        <f t="shared" si="0"/>
        <v>62070.03</v>
      </c>
      <c r="E8" s="183">
        <v>62070.03</v>
      </c>
      <c r="F8" s="183"/>
      <c r="G8" s="183"/>
      <c r="H8" s="183"/>
      <c r="I8" s="88" t="s">
        <v>286</v>
      </c>
      <c r="J8" s="24"/>
    </row>
    <row r="9" spans="1:11" s="148" customFormat="1" ht="27.1" customHeight="1">
      <c r="A9" s="182">
        <v>3</v>
      </c>
      <c r="B9" s="98" t="s">
        <v>115</v>
      </c>
      <c r="C9" s="111">
        <v>18792</v>
      </c>
      <c r="D9" s="183">
        <f t="shared" si="0"/>
        <v>1170000</v>
      </c>
      <c r="E9" s="183"/>
      <c r="F9" s="183"/>
      <c r="G9" s="183"/>
      <c r="H9" s="183">
        <v>1170000</v>
      </c>
      <c r="I9" s="88" t="s">
        <v>290</v>
      </c>
      <c r="J9" s="24"/>
    </row>
    <row r="10" spans="1:11" s="148" customFormat="1" ht="24.7" customHeight="1">
      <c r="A10" s="182">
        <v>4</v>
      </c>
      <c r="B10" s="49" t="s">
        <v>302</v>
      </c>
      <c r="C10" s="111">
        <v>6554</v>
      </c>
      <c r="D10" s="183">
        <f t="shared" si="0"/>
        <v>129000</v>
      </c>
      <c r="E10" s="183">
        <v>129000</v>
      </c>
      <c r="F10" s="183"/>
      <c r="G10" s="183"/>
      <c r="H10" s="183"/>
      <c r="I10" s="88" t="s">
        <v>291</v>
      </c>
      <c r="J10" s="24"/>
    </row>
    <row r="11" spans="1:11" s="148" customFormat="1" ht="18" customHeight="1">
      <c r="A11" s="182">
        <v>5</v>
      </c>
      <c r="B11" s="49" t="s">
        <v>287</v>
      </c>
      <c r="C11" s="111">
        <v>2815</v>
      </c>
      <c r="D11" s="185">
        <f t="shared" si="0"/>
        <v>59856.800000000003</v>
      </c>
      <c r="E11" s="185">
        <v>59856.800000000003</v>
      </c>
      <c r="F11" s="183"/>
      <c r="G11" s="183"/>
      <c r="H11" s="183"/>
      <c r="I11" s="88" t="s">
        <v>288</v>
      </c>
      <c r="J11" s="24"/>
    </row>
    <row r="12" spans="1:11" s="148" customFormat="1" ht="39.1" customHeight="1">
      <c r="A12" s="182">
        <v>6</v>
      </c>
      <c r="B12" s="98" t="s">
        <v>299</v>
      </c>
      <c r="C12" s="111">
        <v>6754</v>
      </c>
      <c r="D12" s="183">
        <f t="shared" si="0"/>
        <v>150000</v>
      </c>
      <c r="E12" s="183">
        <v>0</v>
      </c>
      <c r="F12" s="183"/>
      <c r="G12" s="183">
        <v>150000</v>
      </c>
      <c r="H12" s="183"/>
      <c r="I12" s="88">
        <v>14.4</v>
      </c>
      <c r="J12" s="24"/>
    </row>
    <row r="13" spans="1:11" s="148" customFormat="1" ht="33.1" customHeight="1">
      <c r="A13" s="182">
        <v>7</v>
      </c>
      <c r="B13" s="98" t="s">
        <v>222</v>
      </c>
      <c r="C13" s="111">
        <v>32000</v>
      </c>
      <c r="D13" s="183">
        <f t="shared" si="0"/>
        <v>960000</v>
      </c>
      <c r="E13" s="183"/>
      <c r="F13" s="183"/>
      <c r="G13" s="183">
        <v>300000</v>
      </c>
      <c r="H13" s="183">
        <v>660000</v>
      </c>
      <c r="I13" s="88" t="s">
        <v>248</v>
      </c>
      <c r="J13" s="24"/>
    </row>
    <row r="14" spans="1:11" s="148" customFormat="1" ht="33.1" customHeight="1">
      <c r="A14" s="182">
        <v>8</v>
      </c>
      <c r="B14" s="98" t="s">
        <v>303</v>
      </c>
      <c r="C14" s="111">
        <v>5432</v>
      </c>
      <c r="D14" s="183">
        <v>300000</v>
      </c>
      <c r="E14" s="183"/>
      <c r="F14" s="183"/>
      <c r="G14" s="183"/>
      <c r="H14" s="183">
        <v>300000</v>
      </c>
      <c r="I14" s="88">
        <v>1.5</v>
      </c>
      <c r="J14" s="24"/>
    </row>
    <row r="15" spans="1:11" s="148" customFormat="1" ht="29.3" customHeight="1">
      <c r="A15" s="182">
        <v>9</v>
      </c>
      <c r="B15" s="98" t="s">
        <v>265</v>
      </c>
      <c r="C15" s="111">
        <v>7398</v>
      </c>
      <c r="D15" s="183">
        <f>SUM(E15:H15)</f>
        <v>50000</v>
      </c>
      <c r="E15" s="183"/>
      <c r="F15" s="183">
        <v>50000</v>
      </c>
      <c r="G15" s="183"/>
      <c r="H15" s="183"/>
      <c r="I15" s="88" t="s">
        <v>294</v>
      </c>
      <c r="J15" s="24"/>
    </row>
    <row r="16" spans="1:11" s="148" customFormat="1" hidden="1">
      <c r="A16" s="182">
        <v>7</v>
      </c>
      <c r="B16" s="98" t="s">
        <v>44</v>
      </c>
      <c r="C16" s="111"/>
      <c r="D16" s="183">
        <f>SUM(E16:H16)</f>
        <v>0</v>
      </c>
      <c r="E16" s="183"/>
      <c r="F16" s="183">
        <f>SUM(F17:F17)</f>
        <v>0</v>
      </c>
      <c r="G16" s="183">
        <f>SUM(G17:G17)</f>
        <v>0</v>
      </c>
      <c r="H16" s="183"/>
      <c r="I16" s="88"/>
      <c r="J16" s="24"/>
    </row>
    <row r="17" spans="1:10" s="148" customFormat="1">
      <c r="A17" s="182">
        <v>10</v>
      </c>
      <c r="B17" s="98" t="s">
        <v>292</v>
      </c>
      <c r="C17" s="111">
        <v>4992</v>
      </c>
      <c r="D17" s="183">
        <f>SUM(E17,F17,G17,H17)</f>
        <v>100000</v>
      </c>
      <c r="E17" s="183"/>
      <c r="F17" s="183"/>
      <c r="G17" s="183"/>
      <c r="H17" s="183">
        <v>100000</v>
      </c>
      <c r="I17" s="88">
        <v>2</v>
      </c>
      <c r="J17" s="24"/>
    </row>
    <row r="18" spans="1:10" s="148" customFormat="1" hidden="1">
      <c r="A18" s="182">
        <v>8</v>
      </c>
      <c r="B18" s="98" t="s">
        <v>45</v>
      </c>
      <c r="C18" s="111"/>
      <c r="D18" s="183">
        <f>SUM(E18:H18)</f>
        <v>75000</v>
      </c>
      <c r="E18" s="183"/>
      <c r="F18" s="183">
        <v>50000</v>
      </c>
      <c r="G18" s="183">
        <v>25000</v>
      </c>
      <c r="H18" s="183"/>
      <c r="I18" s="88"/>
      <c r="J18" s="24"/>
    </row>
    <row r="19" spans="1:10" s="148" customFormat="1">
      <c r="A19" s="182">
        <v>11</v>
      </c>
      <c r="B19" s="98" t="s">
        <v>293</v>
      </c>
      <c r="C19" s="111">
        <v>12614</v>
      </c>
      <c r="D19" s="183">
        <f>SUM(E19:H19)</f>
        <v>534500</v>
      </c>
      <c r="E19" s="183">
        <v>100000</v>
      </c>
      <c r="F19" s="183">
        <v>150000</v>
      </c>
      <c r="G19" s="184">
        <v>150000</v>
      </c>
      <c r="H19" s="184">
        <v>134500</v>
      </c>
      <c r="I19" s="88" t="s">
        <v>249</v>
      </c>
      <c r="J19" s="24"/>
    </row>
    <row r="20" spans="1:10" s="148" customFormat="1" ht="18" customHeight="1">
      <c r="A20" s="182">
        <v>12</v>
      </c>
      <c r="B20" s="98" t="s">
        <v>266</v>
      </c>
      <c r="C20" s="111">
        <v>2883</v>
      </c>
      <c r="D20" s="183">
        <f>SUM(E20:H20)</f>
        <v>95000</v>
      </c>
      <c r="E20" s="183"/>
      <c r="F20" s="183">
        <v>95000</v>
      </c>
      <c r="G20" s="184"/>
      <c r="H20" s="184"/>
      <c r="I20" s="88"/>
      <c r="J20" s="24"/>
    </row>
    <row r="21" spans="1:10" s="148" customFormat="1" ht="19.55" customHeight="1">
      <c r="A21" s="182">
        <v>13</v>
      </c>
      <c r="B21" s="98" t="s">
        <v>81</v>
      </c>
      <c r="C21" s="111">
        <f>SUM(C22,C24)</f>
        <v>19567</v>
      </c>
      <c r="D21" s="183">
        <f>SUM(E21:H21)</f>
        <v>210000</v>
      </c>
      <c r="E21" s="183">
        <f>SUM(E22,E24)</f>
        <v>45000</v>
      </c>
      <c r="F21" s="183">
        <f>SUM(F22,F24)</f>
        <v>165000</v>
      </c>
      <c r="G21" s="183">
        <f>SUM(G22,G24)</f>
        <v>0</v>
      </c>
      <c r="H21" s="183">
        <f>SUM(H22,H24)</f>
        <v>0</v>
      </c>
      <c r="I21" s="97"/>
      <c r="J21" s="24"/>
    </row>
    <row r="22" spans="1:10" s="148" customFormat="1" ht="178.5" customHeight="1">
      <c r="A22" s="392"/>
      <c r="B22" s="395" t="s">
        <v>83</v>
      </c>
      <c r="C22" s="396">
        <v>4800</v>
      </c>
      <c r="D22" s="393">
        <f>SUM(E22,F22)</f>
        <v>120000</v>
      </c>
      <c r="E22" s="393" t="s">
        <v>267</v>
      </c>
      <c r="F22" s="393">
        <v>120000</v>
      </c>
      <c r="G22" s="393"/>
      <c r="H22" s="183"/>
      <c r="I22" s="398">
        <v>5</v>
      </c>
      <c r="J22" s="98" t="s">
        <v>84</v>
      </c>
    </row>
    <row r="23" spans="1:10" s="148" customFormat="1" ht="92.25" hidden="1" customHeight="1">
      <c r="A23" s="392"/>
      <c r="B23" s="395"/>
      <c r="C23" s="396"/>
      <c r="D23" s="393"/>
      <c r="E23" s="393"/>
      <c r="F23" s="393"/>
      <c r="G23" s="393"/>
      <c r="H23" s="183"/>
      <c r="I23" s="398"/>
      <c r="J23" s="98" t="s">
        <v>85</v>
      </c>
    </row>
    <row r="24" spans="1:10" s="148" customFormat="1" ht="191.3" customHeight="1">
      <c r="A24" s="182"/>
      <c r="B24" s="24" t="s">
        <v>82</v>
      </c>
      <c r="C24" s="111">
        <v>14767</v>
      </c>
      <c r="D24" s="183">
        <f>SUM(E24,F24)</f>
        <v>90000</v>
      </c>
      <c r="E24" s="183">
        <v>45000</v>
      </c>
      <c r="F24" s="183">
        <v>45000</v>
      </c>
      <c r="G24" s="183"/>
      <c r="H24" s="183"/>
      <c r="I24" s="88">
        <v>3.7</v>
      </c>
      <c r="J24" s="98" t="s">
        <v>86</v>
      </c>
    </row>
    <row r="25" spans="1:10" s="148" customFormat="1" ht="36.700000000000003" customHeight="1">
      <c r="A25" s="182">
        <v>14</v>
      </c>
      <c r="B25" s="98" t="s">
        <v>304</v>
      </c>
      <c r="C25" s="111">
        <v>947</v>
      </c>
      <c r="D25" s="183">
        <f>SUM(H25,G25,F25,E25)</f>
        <v>100000</v>
      </c>
      <c r="E25" s="183"/>
      <c r="F25" s="183"/>
      <c r="G25" s="183">
        <v>100000</v>
      </c>
      <c r="H25" s="183"/>
      <c r="I25" s="88">
        <v>1</v>
      </c>
      <c r="J25" s="98" t="s">
        <v>102</v>
      </c>
    </row>
    <row r="26" spans="1:10" s="148" customFormat="1" ht="19.55" customHeight="1">
      <c r="A26" s="182">
        <v>15</v>
      </c>
      <c r="B26" s="98" t="s">
        <v>250</v>
      </c>
      <c r="C26" s="111">
        <v>2658</v>
      </c>
      <c r="D26" s="183">
        <f>SUM(H26,G26,F26,E26)</f>
        <v>100000</v>
      </c>
      <c r="E26" s="183"/>
      <c r="F26" s="183"/>
      <c r="G26" s="183"/>
      <c r="H26" s="183">
        <v>100000</v>
      </c>
      <c r="I26" s="88">
        <v>2.5</v>
      </c>
      <c r="J26" s="98"/>
    </row>
    <row r="27" spans="1:10" s="148" customFormat="1" ht="18" customHeight="1">
      <c r="A27" s="182">
        <v>16</v>
      </c>
      <c r="B27" s="98" t="s">
        <v>305</v>
      </c>
      <c r="C27" s="111">
        <v>7994</v>
      </c>
      <c r="D27" s="183">
        <f>SUM(H27,G27,F27,E27)</f>
        <v>120000</v>
      </c>
      <c r="E27" s="183"/>
      <c r="F27" s="183"/>
      <c r="G27" s="183"/>
      <c r="H27" s="183">
        <v>120000</v>
      </c>
      <c r="I27" s="88">
        <v>1.4</v>
      </c>
      <c r="J27" s="98" t="s">
        <v>251</v>
      </c>
    </row>
    <row r="28" spans="1:10" s="148" customFormat="1" ht="27.8" customHeight="1">
      <c r="A28" s="182">
        <v>17</v>
      </c>
      <c r="B28" s="98" t="s">
        <v>252</v>
      </c>
      <c r="C28" s="111">
        <v>325</v>
      </c>
      <c r="D28" s="183">
        <f>SUM(H28,G28,F28,E28)</f>
        <v>70000</v>
      </c>
      <c r="E28" s="183"/>
      <c r="F28" s="183"/>
      <c r="G28" s="183"/>
      <c r="H28" s="183">
        <v>70000</v>
      </c>
      <c r="I28" s="88">
        <v>0.1</v>
      </c>
      <c r="J28" s="98"/>
    </row>
    <row r="29" spans="1:10" s="148" customFormat="1" ht="31.55" customHeight="1">
      <c r="A29" s="182">
        <v>18</v>
      </c>
      <c r="B29" s="98" t="s">
        <v>300</v>
      </c>
      <c r="C29" s="111">
        <v>12202</v>
      </c>
      <c r="D29" s="183">
        <f>SUM(H29,G29,F29,E29)</f>
        <v>250000</v>
      </c>
      <c r="E29" s="183"/>
      <c r="F29" s="183"/>
      <c r="G29" s="183"/>
      <c r="H29" s="183">
        <v>250000</v>
      </c>
      <c r="I29" s="88">
        <v>5.0999999999999996</v>
      </c>
      <c r="J29" s="98"/>
    </row>
    <row r="30" spans="1:10" s="148" customFormat="1" ht="17.3" customHeight="1">
      <c r="A30" s="182"/>
      <c r="B30" s="24" t="s">
        <v>22</v>
      </c>
      <c r="C30" s="25">
        <f t="shared" ref="C30:H30" si="1">SUM(C29,C28,C27,C26,C25,C21,C20,C19,C17,C15,C14,C13,C12,C11,C10,C9,C8,C7)</f>
        <v>183883</v>
      </c>
      <c r="D30" s="186">
        <f t="shared" si="1"/>
        <v>4550426.83</v>
      </c>
      <c r="E30" s="186">
        <f t="shared" si="1"/>
        <v>395926.82999999996</v>
      </c>
      <c r="F30" s="186">
        <f t="shared" si="1"/>
        <v>460000</v>
      </c>
      <c r="G30" s="186">
        <f t="shared" si="1"/>
        <v>700000</v>
      </c>
      <c r="H30" s="186">
        <f t="shared" si="1"/>
        <v>2994500</v>
      </c>
      <c r="I30" s="186" t="s">
        <v>295</v>
      </c>
      <c r="J30" s="25"/>
    </row>
    <row r="31" spans="1:10" s="167" customFormat="1" ht="27.1" customHeight="1">
      <c r="A31" s="394" t="s">
        <v>116</v>
      </c>
      <c r="B31" s="394"/>
      <c r="C31" s="394"/>
      <c r="D31" s="394"/>
      <c r="E31" s="394"/>
      <c r="F31" s="394"/>
      <c r="G31" s="394"/>
      <c r="H31" s="394"/>
      <c r="I31" s="394"/>
      <c r="J31" s="189"/>
    </row>
    <row r="32" spans="1:10" s="149" customFormat="1" ht="128.25" customHeight="1">
      <c r="A32" s="182">
        <v>1</v>
      </c>
      <c r="B32" s="98" t="s">
        <v>59</v>
      </c>
      <c r="C32" s="160">
        <v>21360</v>
      </c>
      <c r="D32" s="159">
        <v>232000</v>
      </c>
      <c r="E32" s="159">
        <v>120000</v>
      </c>
      <c r="F32" s="159">
        <f>D32-E32</f>
        <v>112000</v>
      </c>
      <c r="G32" s="159"/>
      <c r="H32" s="159"/>
      <c r="I32" s="97">
        <v>2</v>
      </c>
      <c r="J32" s="46" t="s">
        <v>107</v>
      </c>
    </row>
    <row r="33" spans="1:10" s="149" customFormat="1" ht="186" customHeight="1">
      <c r="A33" s="182">
        <v>2</v>
      </c>
      <c r="B33" s="49" t="s">
        <v>306</v>
      </c>
      <c r="C33" s="162">
        <v>6023</v>
      </c>
      <c r="D33" s="159">
        <v>260000</v>
      </c>
      <c r="E33" s="169"/>
      <c r="F33" s="169">
        <v>100000</v>
      </c>
      <c r="G33" s="169">
        <v>160000</v>
      </c>
      <c r="H33" s="169"/>
      <c r="I33" s="88">
        <v>1.2</v>
      </c>
      <c r="J33" s="49" t="s">
        <v>108</v>
      </c>
    </row>
    <row r="34" spans="1:10" s="149" customFormat="1" ht="144" customHeight="1">
      <c r="A34" s="182">
        <v>3</v>
      </c>
      <c r="B34" s="49" t="s">
        <v>307</v>
      </c>
      <c r="C34" s="162">
        <v>11285</v>
      </c>
      <c r="D34" s="159">
        <v>200000</v>
      </c>
      <c r="E34" s="169"/>
      <c r="F34" s="169"/>
      <c r="G34" s="169"/>
      <c r="H34" s="169">
        <v>200000</v>
      </c>
      <c r="I34" s="88">
        <v>3.2</v>
      </c>
      <c r="J34" s="49" t="s">
        <v>109</v>
      </c>
    </row>
    <row r="35" spans="1:10" s="149" customFormat="1" ht="18.7" customHeight="1">
      <c r="A35" s="182">
        <v>5</v>
      </c>
      <c r="B35" s="49" t="s">
        <v>62</v>
      </c>
      <c r="C35" s="162">
        <v>12614</v>
      </c>
      <c r="D35" s="159">
        <v>170000</v>
      </c>
      <c r="E35" s="169"/>
      <c r="F35" s="169">
        <v>50000</v>
      </c>
      <c r="G35" s="169">
        <v>50000</v>
      </c>
      <c r="H35" s="169"/>
      <c r="I35" s="88">
        <v>2.7</v>
      </c>
      <c r="J35" s="189"/>
    </row>
    <row r="36" spans="1:10" s="149" customFormat="1" ht="111.1" customHeight="1">
      <c r="A36" s="161">
        <v>5</v>
      </c>
      <c r="B36" s="49" t="s">
        <v>311</v>
      </c>
      <c r="C36" s="162">
        <v>1935</v>
      </c>
      <c r="D36" s="159">
        <v>160000</v>
      </c>
      <c r="E36" s="169"/>
      <c r="F36" s="169"/>
      <c r="G36" s="169"/>
      <c r="H36" s="169">
        <v>160000</v>
      </c>
      <c r="I36" s="88">
        <v>0.7</v>
      </c>
      <c r="J36" s="49" t="s">
        <v>110</v>
      </c>
    </row>
    <row r="37" spans="1:10" s="149" customFormat="1" ht="321.10000000000002" customHeight="1">
      <c r="A37" s="161">
        <v>6</v>
      </c>
      <c r="B37" s="49" t="s">
        <v>312</v>
      </c>
      <c r="C37" s="162">
        <v>3915</v>
      </c>
      <c r="D37" s="159">
        <f>SUM(E37,F37,G37)</f>
        <v>140000</v>
      </c>
      <c r="E37" s="169"/>
      <c r="F37" s="169">
        <v>70000</v>
      </c>
      <c r="G37" s="169">
        <v>70000</v>
      </c>
      <c r="H37" s="169"/>
      <c r="I37" s="88">
        <v>0.7</v>
      </c>
      <c r="J37" s="49" t="s">
        <v>112</v>
      </c>
    </row>
    <row r="38" spans="1:10" s="149" customFormat="1" ht="84.7" customHeight="1">
      <c r="A38" s="161">
        <v>7</v>
      </c>
      <c r="B38" s="49" t="s">
        <v>308</v>
      </c>
      <c r="C38" s="162">
        <v>3290</v>
      </c>
      <c r="D38" s="159">
        <v>160000</v>
      </c>
      <c r="E38" s="169"/>
      <c r="F38" s="169">
        <v>80000</v>
      </c>
      <c r="G38" s="169">
        <v>80000</v>
      </c>
      <c r="H38" s="169"/>
      <c r="I38" s="88">
        <v>1.4</v>
      </c>
      <c r="J38" s="49" t="s">
        <v>113</v>
      </c>
    </row>
    <row r="39" spans="1:10" s="149" customFormat="1">
      <c r="A39" s="161">
        <v>12</v>
      </c>
      <c r="B39" s="49" t="s">
        <v>64</v>
      </c>
      <c r="C39" s="162">
        <v>7334</v>
      </c>
      <c r="D39" s="159">
        <v>120000</v>
      </c>
      <c r="E39" s="52"/>
      <c r="F39" s="169">
        <v>50000</v>
      </c>
      <c r="G39" s="169">
        <v>60000</v>
      </c>
      <c r="H39" s="169"/>
      <c r="I39" s="88">
        <v>1.1000000000000001</v>
      </c>
      <c r="J39" s="162">
        <v>10000</v>
      </c>
    </row>
    <row r="40" spans="1:10" s="149" customFormat="1" ht="27.8" customHeight="1">
      <c r="A40" s="161">
        <v>13</v>
      </c>
      <c r="B40" s="49" t="s">
        <v>63</v>
      </c>
      <c r="C40" s="162">
        <v>3230</v>
      </c>
      <c r="D40" s="159">
        <v>80000</v>
      </c>
      <c r="E40" s="169"/>
      <c r="F40" s="169"/>
      <c r="G40" s="169">
        <v>80000</v>
      </c>
      <c r="H40" s="169"/>
      <c r="I40" s="88">
        <v>1.4</v>
      </c>
      <c r="J40" s="189"/>
    </row>
    <row r="41" spans="1:10" s="149" customFormat="1" ht="128.25" customHeight="1">
      <c r="A41" s="161">
        <v>8</v>
      </c>
      <c r="B41" s="49" t="s">
        <v>309</v>
      </c>
      <c r="C41" s="162">
        <v>5000</v>
      </c>
      <c r="D41" s="159">
        <v>169000</v>
      </c>
      <c r="E41" s="169"/>
      <c r="F41" s="169">
        <v>100000</v>
      </c>
      <c r="G41" s="169">
        <v>69000</v>
      </c>
      <c r="H41" s="169"/>
      <c r="I41" s="88">
        <v>2.1</v>
      </c>
      <c r="J41" s="49" t="s">
        <v>117</v>
      </c>
    </row>
    <row r="42" spans="1:10" s="149" customFormat="1" ht="24.7" customHeight="1">
      <c r="A42" s="161">
        <v>9</v>
      </c>
      <c r="B42" s="49" t="s">
        <v>310</v>
      </c>
      <c r="C42" s="162">
        <v>9259</v>
      </c>
      <c r="D42" s="159">
        <v>319236.8</v>
      </c>
      <c r="E42" s="169"/>
      <c r="F42" s="169"/>
      <c r="G42" s="169"/>
      <c r="H42" s="169">
        <v>319236.8</v>
      </c>
      <c r="I42" s="88" t="s">
        <v>289</v>
      </c>
      <c r="J42" s="49"/>
    </row>
    <row r="43" spans="1:10" s="149" customFormat="1" ht="30" customHeight="1">
      <c r="A43" s="161">
        <v>10</v>
      </c>
      <c r="B43" s="49" t="s">
        <v>253</v>
      </c>
      <c r="C43" s="162">
        <v>45000</v>
      </c>
      <c r="D43" s="159">
        <v>355000</v>
      </c>
      <c r="E43" s="169"/>
      <c r="F43" s="169"/>
      <c r="G43" s="169">
        <v>150000</v>
      </c>
      <c r="H43" s="169">
        <v>205000</v>
      </c>
      <c r="I43" s="88" t="s">
        <v>296</v>
      </c>
      <c r="J43" s="49"/>
    </row>
    <row r="44" spans="1:10" s="149" customFormat="1" ht="66" customHeight="1">
      <c r="A44" s="161">
        <v>11</v>
      </c>
      <c r="B44" s="163" t="s">
        <v>254</v>
      </c>
      <c r="C44" s="397">
        <v>22000</v>
      </c>
      <c r="D44" s="159">
        <v>262957.56</v>
      </c>
      <c r="E44" s="159">
        <v>262957.56</v>
      </c>
      <c r="F44" s="169"/>
      <c r="G44" s="169"/>
      <c r="H44" s="169"/>
      <c r="I44" s="88" t="s">
        <v>277</v>
      </c>
      <c r="J44" s="49"/>
    </row>
    <row r="45" spans="1:10" s="149" customFormat="1" ht="25.7">
      <c r="A45" s="161">
        <v>12</v>
      </c>
      <c r="B45" s="163" t="s">
        <v>255</v>
      </c>
      <c r="C45" s="397"/>
      <c r="D45" s="159">
        <v>86300</v>
      </c>
      <c r="E45" s="169">
        <v>24000</v>
      </c>
      <c r="F45" s="169">
        <v>62300</v>
      </c>
      <c r="G45" s="169"/>
      <c r="H45" s="169"/>
      <c r="I45" s="88">
        <v>0.2</v>
      </c>
      <c r="J45" s="49"/>
    </row>
    <row r="46" spans="1:10" s="149" customFormat="1" ht="40.5" customHeight="1">
      <c r="A46" s="161">
        <v>13</v>
      </c>
      <c r="B46" s="163" t="s">
        <v>313</v>
      </c>
      <c r="C46" s="162">
        <v>2081</v>
      </c>
      <c r="D46" s="159">
        <v>120000</v>
      </c>
      <c r="E46" s="169">
        <v>20000</v>
      </c>
      <c r="F46" s="169">
        <v>50000</v>
      </c>
      <c r="G46" s="169">
        <v>50000</v>
      </c>
      <c r="H46" s="169"/>
      <c r="I46" s="88">
        <v>0.7</v>
      </c>
      <c r="J46" s="49"/>
    </row>
    <row r="47" spans="1:10" s="117" customFormat="1">
      <c r="A47" s="168"/>
      <c r="B47" s="106" t="s">
        <v>22</v>
      </c>
      <c r="C47" s="191">
        <f t="shared" ref="C47:H47" si="2">SUM(C32,C33,C34,C36,C37,C38,C41,C42,C43,C44,C46)</f>
        <v>131148</v>
      </c>
      <c r="D47" s="191">
        <f t="shared" si="2"/>
        <v>2378194.36</v>
      </c>
      <c r="E47" s="191">
        <f t="shared" si="2"/>
        <v>402957.56</v>
      </c>
      <c r="F47" s="191">
        <f t="shared" si="2"/>
        <v>512000</v>
      </c>
      <c r="G47" s="191">
        <f t="shared" si="2"/>
        <v>579000</v>
      </c>
      <c r="H47" s="191">
        <f t="shared" si="2"/>
        <v>884236.80000000005</v>
      </c>
      <c r="I47" s="192" t="s">
        <v>297</v>
      </c>
      <c r="J47" s="193"/>
    </row>
    <row r="48" spans="1:10" s="117" customFormat="1" ht="18" customHeight="1">
      <c r="A48" s="168"/>
      <c r="B48" s="106" t="s">
        <v>263</v>
      </c>
      <c r="C48" s="191">
        <f t="shared" ref="C48:H48" si="3">SUM(C47,C30)</f>
        <v>315031</v>
      </c>
      <c r="D48" s="194">
        <f t="shared" si="3"/>
        <v>6928621.1899999995</v>
      </c>
      <c r="E48" s="194">
        <f t="shared" si="3"/>
        <v>798884.3899999999</v>
      </c>
      <c r="F48" s="194">
        <f t="shared" si="3"/>
        <v>972000</v>
      </c>
      <c r="G48" s="194">
        <f t="shared" si="3"/>
        <v>1279000</v>
      </c>
      <c r="H48" s="194">
        <f t="shared" si="3"/>
        <v>3878736.8</v>
      </c>
      <c r="I48" s="192" t="s">
        <v>298</v>
      </c>
      <c r="J48" s="193"/>
    </row>
    <row r="49" spans="1:10" s="149" customFormat="1" ht="20.25" hidden="1" customHeight="1">
      <c r="A49" s="394"/>
      <c r="B49" s="394"/>
      <c r="C49" s="394"/>
      <c r="D49" s="394"/>
      <c r="E49" s="394"/>
      <c r="F49" s="394"/>
      <c r="G49" s="394"/>
      <c r="H49" s="394"/>
      <c r="I49" s="394"/>
      <c r="J49" s="189"/>
    </row>
    <row r="50" spans="1:10" s="117" customFormat="1" hidden="1">
      <c r="A50" s="161"/>
      <c r="B50" s="50" t="s">
        <v>65</v>
      </c>
      <c r="C50" s="188"/>
      <c r="D50" s="160" t="e">
        <f>SUM(#REF!,D30)</f>
        <v>#REF!</v>
      </c>
      <c r="E50" s="160" t="e">
        <f>SUM(#REF!,E30)</f>
        <v>#REF!</v>
      </c>
      <c r="F50" s="160" t="e">
        <f>SUM(#REF!,F30)</f>
        <v>#REF!</v>
      </c>
      <c r="G50" s="160" t="e">
        <f>SUM(#REF!,G30)</f>
        <v>#REF!</v>
      </c>
      <c r="H50" s="160"/>
      <c r="I50" s="25"/>
      <c r="J50" s="160"/>
    </row>
    <row r="51" spans="1:10" s="117" customFormat="1" hidden="1">
      <c r="A51" s="399" t="s">
        <v>66</v>
      </c>
      <c r="B51" s="399"/>
      <c r="C51" s="399"/>
      <c r="D51" s="399"/>
      <c r="E51" s="399"/>
      <c r="F51" s="399"/>
      <c r="G51" s="399"/>
      <c r="H51" s="399"/>
      <c r="I51" s="399"/>
      <c r="J51" s="100"/>
    </row>
    <row r="52" spans="1:10" s="117" customFormat="1" hidden="1">
      <c r="A52" s="161"/>
      <c r="B52" s="50" t="s">
        <v>22</v>
      </c>
      <c r="C52" s="188"/>
      <c r="D52" s="162">
        <f>SUM(D53:D54)</f>
        <v>5197170</v>
      </c>
      <c r="E52" s="162">
        <f>SUM(E53:E54)</f>
        <v>900000</v>
      </c>
      <c r="F52" s="162">
        <f>SUM(F53:F54)</f>
        <v>800000</v>
      </c>
      <c r="G52" s="162">
        <f>SUM(G53:G54)</f>
        <v>400000</v>
      </c>
      <c r="H52" s="162"/>
      <c r="I52" s="195"/>
      <c r="J52" s="162"/>
    </row>
    <row r="53" spans="1:10" s="117" customFormat="1" hidden="1">
      <c r="A53" s="161"/>
      <c r="B53" s="49" t="s">
        <v>28</v>
      </c>
      <c r="C53" s="188"/>
      <c r="D53" s="162">
        <v>2729700</v>
      </c>
      <c r="E53" s="162">
        <v>400000</v>
      </c>
      <c r="F53" s="162">
        <v>300000</v>
      </c>
      <c r="G53" s="162">
        <v>200000</v>
      </c>
      <c r="H53" s="162"/>
      <c r="I53" s="88">
        <v>400</v>
      </c>
      <c r="J53" s="162"/>
    </row>
    <row r="54" spans="1:10" s="117" customFormat="1" hidden="1">
      <c r="A54" s="161"/>
      <c r="B54" s="49" t="s">
        <v>29</v>
      </c>
      <c r="C54" s="188"/>
      <c r="D54" s="162">
        <v>2467470</v>
      </c>
      <c r="E54" s="162">
        <v>500000</v>
      </c>
      <c r="F54" s="162">
        <v>500000</v>
      </c>
      <c r="G54" s="162">
        <v>200000</v>
      </c>
      <c r="H54" s="162"/>
      <c r="I54" s="88">
        <v>300</v>
      </c>
      <c r="J54" s="162"/>
    </row>
    <row r="55" spans="1:10" s="117" customFormat="1" hidden="1">
      <c r="A55" s="161"/>
      <c r="B55" s="50" t="s">
        <v>31</v>
      </c>
      <c r="C55" s="188"/>
      <c r="D55" s="162">
        <f>SUM(D52,D48,D30)</f>
        <v>16676218.02</v>
      </c>
      <c r="E55" s="162">
        <f>SUM(E52,E48,E30)</f>
        <v>2094811.2199999997</v>
      </c>
      <c r="F55" s="162">
        <f>SUM(F52,F48,F30)</f>
        <v>2232000</v>
      </c>
      <c r="G55" s="162">
        <f>SUM(G52,G48,G30)</f>
        <v>2379000</v>
      </c>
      <c r="H55" s="162"/>
      <c r="I55" s="195"/>
      <c r="J55" s="162">
        <f>SUM(J52,J48,J30)</f>
        <v>0</v>
      </c>
    </row>
    <row r="56" spans="1:10" s="117" customFormat="1" hidden="1">
      <c r="A56" s="168"/>
      <c r="B56" s="100"/>
      <c r="C56" s="100"/>
      <c r="D56" s="100"/>
      <c r="E56" s="100"/>
      <c r="F56" s="100"/>
      <c r="G56" s="100"/>
      <c r="H56" s="100"/>
      <c r="I56" s="176"/>
      <c r="J56" s="100"/>
    </row>
    <row r="57" spans="1:10" s="117" customFormat="1" hidden="1">
      <c r="A57" s="177"/>
      <c r="B57" s="100" t="s">
        <v>70</v>
      </c>
      <c r="C57" s="100"/>
      <c r="D57" s="100"/>
      <c r="E57" s="100"/>
      <c r="F57" s="100"/>
      <c r="G57" s="400" t="s">
        <v>71</v>
      </c>
      <c r="H57" s="400"/>
      <c r="I57" s="400"/>
      <c r="J57" s="100"/>
    </row>
    <row r="58" spans="1:10" s="117" customFormat="1" ht="18" customHeight="1">
      <c r="A58" s="399" t="s">
        <v>66</v>
      </c>
      <c r="B58" s="399"/>
      <c r="C58" s="399"/>
      <c r="D58" s="399"/>
      <c r="E58" s="399"/>
      <c r="F58" s="399"/>
      <c r="G58" s="399"/>
      <c r="H58" s="399"/>
      <c r="I58" s="399"/>
      <c r="J58" s="100"/>
    </row>
    <row r="59" spans="1:10" s="117" customFormat="1">
      <c r="A59" s="161"/>
      <c r="B59" s="50" t="s">
        <v>22</v>
      </c>
      <c r="C59" s="188"/>
      <c r="D59" s="169">
        <f>SUM(D60:D61)</f>
        <v>15600000</v>
      </c>
      <c r="E59" s="169">
        <f>SUM(E60:E61)</f>
        <v>1600000</v>
      </c>
      <c r="F59" s="169">
        <f>SUM(F60:F61)</f>
        <v>1600000</v>
      </c>
      <c r="G59" s="169">
        <f>SUM(G60:G61)</f>
        <v>1600000</v>
      </c>
      <c r="H59" s="169">
        <f>SUM(H60:H61)</f>
        <v>10800000</v>
      </c>
      <c r="I59" s="195"/>
      <c r="J59" s="100"/>
    </row>
    <row r="60" spans="1:10" s="117" customFormat="1">
      <c r="A60" s="161"/>
      <c r="B60" s="49" t="s">
        <v>28</v>
      </c>
      <c r="C60" s="188"/>
      <c r="D60" s="181">
        <f>SUM(E60:H60)</f>
        <v>10800000</v>
      </c>
      <c r="E60" s="181">
        <v>1200000</v>
      </c>
      <c r="F60" s="181">
        <v>1200000</v>
      </c>
      <c r="G60" s="181">
        <v>1200000</v>
      </c>
      <c r="H60" s="181">
        <v>7200000</v>
      </c>
      <c r="I60" s="88"/>
      <c r="J60" s="100" t="s">
        <v>261</v>
      </c>
    </row>
    <row r="61" spans="1:10" s="117" customFormat="1">
      <c r="A61" s="161"/>
      <c r="B61" s="49" t="s">
        <v>29</v>
      </c>
      <c r="C61" s="188"/>
      <c r="D61" s="181">
        <v>4800000</v>
      </c>
      <c r="E61" s="181">
        <v>400000</v>
      </c>
      <c r="F61" s="181">
        <v>400000</v>
      </c>
      <c r="G61" s="181">
        <v>400000</v>
      </c>
      <c r="H61" s="181">
        <v>3600000</v>
      </c>
      <c r="I61" s="88"/>
      <c r="J61" s="100" t="s">
        <v>262</v>
      </c>
    </row>
    <row r="62" spans="1:10" s="117" customFormat="1" ht="30" customHeight="1">
      <c r="A62" s="161"/>
      <c r="B62" s="106" t="s">
        <v>264</v>
      </c>
      <c r="C62" s="188"/>
      <c r="D62" s="169">
        <f>SUM(D59,D48)</f>
        <v>22528621.189999998</v>
      </c>
      <c r="E62" s="169">
        <f>SUM(E59,E48)</f>
        <v>2398884.3899999997</v>
      </c>
      <c r="F62" s="169">
        <f>SUM(F59,F48)</f>
        <v>2572000</v>
      </c>
      <c r="G62" s="169">
        <f>SUM(G59,G48)</f>
        <v>2879000</v>
      </c>
      <c r="H62" s="169">
        <f>SUM(H59,H48)</f>
        <v>14678736.800000001</v>
      </c>
      <c r="I62" s="195"/>
      <c r="J62" s="100"/>
    </row>
    <row r="64" spans="1:10" ht="17.3" customHeight="1"/>
    <row r="65" spans="1:10">
      <c r="A65" s="170"/>
      <c r="B65" s="171" t="s">
        <v>275</v>
      </c>
      <c r="C65" s="171"/>
      <c r="D65" s="172">
        <f>SUM(D60,D30)</f>
        <v>15350426.83</v>
      </c>
      <c r="E65" s="172">
        <f>SUM(E60,E30)</f>
        <v>1595926.83</v>
      </c>
      <c r="F65" s="172">
        <f>SUM(F60,F30)</f>
        <v>1660000</v>
      </c>
      <c r="G65" s="172">
        <f>SUM(G60,G30)</f>
        <v>1900000</v>
      </c>
      <c r="H65" s="172">
        <f>SUM(H60,H30)</f>
        <v>10194500</v>
      </c>
      <c r="I65" s="173"/>
      <c r="J65" s="171"/>
    </row>
    <row r="66" spans="1:10">
      <c r="A66" s="170"/>
      <c r="B66" s="171" t="s">
        <v>276</v>
      </c>
      <c r="C66" s="171"/>
      <c r="D66" s="172">
        <f>SUM(D61,D47)</f>
        <v>7178194.3599999994</v>
      </c>
      <c r="E66" s="172">
        <f>SUM(E61,E47)</f>
        <v>802957.56</v>
      </c>
      <c r="F66" s="172">
        <f>SUM(F61,F47)</f>
        <v>912000</v>
      </c>
      <c r="G66" s="172">
        <f>SUM(G61,G47)</f>
        <v>979000</v>
      </c>
      <c r="H66" s="172">
        <f>SUM(H61,H47)</f>
        <v>4484236.8</v>
      </c>
      <c r="I66" s="173"/>
      <c r="J66" s="171"/>
    </row>
  </sheetData>
  <mergeCells count="24">
    <mergeCell ref="A31:I31"/>
    <mergeCell ref="C44:C45"/>
    <mergeCell ref="G22:G23"/>
    <mergeCell ref="I22:I23"/>
    <mergeCell ref="A58:I58"/>
    <mergeCell ref="G57:I57"/>
    <mergeCell ref="A49:I49"/>
    <mergeCell ref="A51:I51"/>
    <mergeCell ref="D22:D23"/>
    <mergeCell ref="D3:D4"/>
    <mergeCell ref="E3:H3"/>
    <mergeCell ref="F22:F23"/>
    <mergeCell ref="A6:I6"/>
    <mergeCell ref="A22:A23"/>
    <mergeCell ref="B22:B23"/>
    <mergeCell ref="C22:C23"/>
    <mergeCell ref="E22:E23"/>
    <mergeCell ref="A2:J2"/>
    <mergeCell ref="H1:I1"/>
    <mergeCell ref="J3:J4"/>
    <mergeCell ref="I3:I4"/>
    <mergeCell ref="A3:A4"/>
    <mergeCell ref="B3:B4"/>
    <mergeCell ref="C3:C4"/>
  </mergeCells>
  <phoneticPr fontId="0" type="noConversion"/>
  <printOptions horizontalCentered="1"/>
  <pageMargins left="0.31496062992125984" right="0.31496062992125984" top="0.55118110236220474" bottom="0.55118110236220474" header="0" footer="0"/>
  <pageSetup paperSize="9" scale="83" fitToHeight="5" orientation="landscape" verticalDpi="0" r:id="rId1"/>
  <headerFooter alignWithMargins="0"/>
  <rowBreaks count="2" manualBreakCount="2">
    <brk id="30" max="9" man="1"/>
    <brk id="38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8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12</vt:i4>
      </vt:variant>
    </vt:vector>
  </HeadingPairs>
  <TitlesOfParts>
    <vt:vector size="20" baseType="lpstr">
      <vt:lpstr>Приложение 5</vt:lpstr>
      <vt:lpstr>Приложение №6 к концепции</vt:lpstr>
      <vt:lpstr>Приложение № 8 к концепции</vt:lpstr>
      <vt:lpstr>приложение 8 а</vt:lpstr>
      <vt:lpstr>Приложение № 9 к концепции (2)</vt:lpstr>
      <vt:lpstr>Прил.10 </vt:lpstr>
      <vt:lpstr>Приложение 7</vt:lpstr>
      <vt:lpstr>Лист1</vt:lpstr>
      <vt:lpstr>'Прил.10 '!Заголовки_для_печати</vt:lpstr>
      <vt:lpstr>'Приложение 7'!Заголовки_для_печати</vt:lpstr>
      <vt:lpstr>'Приложение № 8 к концепции'!Заголовки_для_печати</vt:lpstr>
      <vt:lpstr>'Приложение № 9 к концепции (2)'!Заголовки_для_печати</vt:lpstr>
      <vt:lpstr>'Приложение №6 к концепции'!Заголовки_для_печати</vt:lpstr>
      <vt:lpstr>'Прил.10 '!Область_печати</vt:lpstr>
      <vt:lpstr>'Приложение 5'!Область_печати</vt:lpstr>
      <vt:lpstr>'Приложение 7'!Область_печати</vt:lpstr>
      <vt:lpstr>'приложение 8 а'!Область_печати</vt:lpstr>
      <vt:lpstr>'Приложение № 8 к концепции'!Область_печати</vt:lpstr>
      <vt:lpstr>'Приложение № 9 к концепции (2)'!Область_печати</vt:lpstr>
      <vt:lpstr>'Приложение №6 к концепции'!Область_печати</vt:lpstr>
    </vt:vector>
  </TitlesOfParts>
  <Company>UGKH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Cyganova</dc:creator>
  <cp:lastModifiedBy>Kubrak</cp:lastModifiedBy>
  <cp:lastPrinted>2014-04-08T09:26:01Z</cp:lastPrinted>
  <dcterms:created xsi:type="dcterms:W3CDTF">2012-01-19T10:00:34Z</dcterms:created>
  <dcterms:modified xsi:type="dcterms:W3CDTF">2014-04-08T09:27:06Z</dcterms:modified>
</cp:coreProperties>
</file>